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60" windowHeight="4650" tabRatio="778" firstSheet="16" activeTab="21"/>
  </bookViews>
  <sheets>
    <sheet name="Instructivo" sheetId="1" r:id="rId1"/>
    <sheet name="METAS 2015" sheetId="2" r:id="rId2"/>
    <sheet name="PENTA1" sheetId="3" r:id="rId3"/>
    <sheet name="PENTA2" sheetId="4" r:id="rId4"/>
    <sheet name="PENTA3" sheetId="5" r:id="rId5"/>
    <sheet name="ROTAVIRUS1" sheetId="6" r:id="rId6"/>
    <sheet name="ROTAVIRUS2" sheetId="7" r:id="rId7"/>
    <sheet name="TRIPLEVIRAL" sheetId="8" r:id="rId8"/>
    <sheet name="F.AMARILLA" sheetId="9" r:id="rId9"/>
    <sheet name="HEPATITIS" sheetId="10" r:id="rId10"/>
    <sheet name="R.NEUMOCOCO" sheetId="11" r:id="rId11"/>
    <sheet name="R2.DPT" sheetId="12" r:id="rId12"/>
    <sheet name="PENTA1 Resumen" sheetId="13" r:id="rId13"/>
    <sheet name="PENTA2 Resumen" sheetId="14" r:id="rId14"/>
    <sheet name="PENTA3 Resumen" sheetId="15" r:id="rId15"/>
    <sheet name="ROTAVIRUS1 Resumen" sheetId="16" r:id="rId16"/>
    <sheet name="ROTAVIRUS2 Resumen" sheetId="17" r:id="rId17"/>
    <sheet name="TRIPLEVIRAL Resumen" sheetId="18" r:id="rId18"/>
    <sheet name="F.AMARILLA Resumen" sheetId="19" r:id="rId19"/>
    <sheet name="HEPATITIS Resumen" sheetId="20" r:id="rId20"/>
    <sheet name="R.NEUMOCOCO Resumen" sheetId="21" r:id="rId21"/>
    <sheet name="R2.DPT Resumen" sheetId="22" r:id="rId22"/>
    <sheet name="MENSUAL" sheetId="23" r:id="rId23"/>
    <sheet name="MENSUAL META MENOR DE 1 AÑO" sheetId="24" r:id="rId24"/>
    <sheet name="MENSUAL META 1 AÑO" sheetId="25" r:id="rId25"/>
    <sheet name="MENSUAL META 5 AÑOS" sheetId="26" r:id="rId26"/>
  </sheets>
  <definedNames>
    <definedName name="_xlnm._FilterDatabase" localSheetId="8" hidden="1">'F.AMARILLA'!$A$2:$T$22</definedName>
    <definedName name="_xlnm._FilterDatabase" localSheetId="9" hidden="1">'HEPATITIS'!$A$2:$T$22</definedName>
    <definedName name="_xlnm._FilterDatabase" localSheetId="24" hidden="1">'MENSUAL META 1 AÑO'!$A$1:$L$21</definedName>
    <definedName name="_xlnm._FilterDatabase" localSheetId="25" hidden="1">'MENSUAL META 5 AÑOS'!$A$1:$F$21</definedName>
    <definedName name="_xlnm._FilterDatabase" localSheetId="23" hidden="1">'MENSUAL META MENOR DE 1 AÑO'!$A$2:$N$22</definedName>
    <definedName name="_xlnm._FilterDatabase" localSheetId="2" hidden="1">'PENTA1'!$A$2:$T$22</definedName>
    <definedName name="_xlnm._FilterDatabase" localSheetId="3" hidden="1">'PENTA2'!$A$2:$T$22</definedName>
    <definedName name="_xlnm._FilterDatabase" localSheetId="4" hidden="1">'PENTA3'!$A$2:$T$22</definedName>
    <definedName name="_xlnm._FilterDatabase" localSheetId="10" hidden="1">'R.NEUMOCOCO'!$A$2:$T$22</definedName>
    <definedName name="_xlnm._FilterDatabase" localSheetId="11" hidden="1">'R2.DPT'!$A$2:$T$22</definedName>
    <definedName name="_xlnm._FilterDatabase" localSheetId="5" hidden="1">'ROTAVIRUS1'!$A$2:$T$114</definedName>
    <definedName name="_xlnm._FilterDatabase" localSheetId="6" hidden="1">'ROTAVIRUS2'!$A$2:$T$22</definedName>
    <definedName name="_xlnm._FilterDatabase" localSheetId="7" hidden="1">'TRIPLEVIRAL'!$A$2:$T$30</definedName>
    <definedName name="_xlnm.Print_Area" localSheetId="8">'F.AMARILLA'!$B$2:$C$10</definedName>
    <definedName name="_xlnm.Print_Area" localSheetId="9">'HEPATITIS'!$B$2:$C$10</definedName>
    <definedName name="_xlnm.Print_Area" localSheetId="24">'MENSUAL META 1 AÑO'!$A$1:$L$21</definedName>
    <definedName name="_xlnm.Print_Area" localSheetId="25">'MENSUAL META 5 AÑOS'!$A$1:$F$21</definedName>
    <definedName name="_xlnm.Print_Area" localSheetId="23">'MENSUAL META MENOR DE 1 AÑO'!$A$2:$N$22</definedName>
    <definedName name="_xlnm.Print_Area" localSheetId="2">'PENTA1'!$B$2:$C$10</definedName>
    <definedName name="_xlnm.Print_Area" localSheetId="3">'PENTA2'!$B$2:$C$10</definedName>
    <definedName name="_xlnm.Print_Area" localSheetId="4">'PENTA3'!$B$2:$C$10</definedName>
    <definedName name="_xlnm.Print_Area" localSheetId="10">'R.NEUMOCOCO'!$B$2:$C$10</definedName>
    <definedName name="_xlnm.Print_Area" localSheetId="11">'R2.DPT'!$B$2:$C$10</definedName>
    <definedName name="_xlnm.Print_Area" localSheetId="5">'ROTAVIRUS1'!$B$2:$C$11</definedName>
    <definedName name="_xlnm.Print_Area" localSheetId="6">'ROTAVIRUS2'!$B$2:$C$11</definedName>
    <definedName name="_xlnm.Print_Area" localSheetId="7">'TRIPLEVIRAL'!$B$2:$C$10</definedName>
    <definedName name="_xlnm.Print_Titles" localSheetId="24">'MENSUAL META 1 AÑO'!$1:$1</definedName>
    <definedName name="_xlnm.Print_Titles" localSheetId="25">'MENSUAL META 5 AÑOS'!$1:$1</definedName>
    <definedName name="_xlnm.Print_Titles" localSheetId="23">'MENSUAL META MENOR DE 1 AÑO'!$2:$2</definedName>
  </definedNames>
  <calcPr fullCalcOnLoad="1"/>
</workbook>
</file>

<file path=xl/sharedStrings.xml><?xml version="1.0" encoding="utf-8"?>
<sst xmlns="http://schemas.openxmlformats.org/spreadsheetml/2006/main" count="1744" uniqueCount="146">
  <si>
    <t>EPS O ESE</t>
  </si>
  <si>
    <t>IPS</t>
  </si>
  <si>
    <t>LOCALIDAD</t>
  </si>
  <si>
    <t>GRUPO EXTRAMURAL CHAPINERO</t>
  </si>
  <si>
    <t>GRUPO EXTRAMURAL BARRIOS UNIDOS</t>
  </si>
  <si>
    <t>GRUPO EXTRAMURAL TEUSAQUILLO</t>
  </si>
  <si>
    <t>Deficit</t>
  </si>
  <si>
    <t>GRUPO EXTRAMURAL ANTONIO NARIÑO</t>
  </si>
  <si>
    <t>GRUPO EXTRAMURAL RAFAEL URIBE</t>
  </si>
  <si>
    <t>Total</t>
  </si>
  <si>
    <t>Localidad</t>
  </si>
  <si>
    <t>Enero</t>
  </si>
  <si>
    <t>Marzo</t>
  </si>
  <si>
    <t>Mayo</t>
  </si>
  <si>
    <t>Julio</t>
  </si>
  <si>
    <t>Agosto</t>
  </si>
  <si>
    <t>Septiembre</t>
  </si>
  <si>
    <t>Octubre</t>
  </si>
  <si>
    <t>Noviembre</t>
  </si>
  <si>
    <t>Diciembre</t>
  </si>
  <si>
    <t>Febrero</t>
  </si>
  <si>
    <t>Meta
Mensual</t>
  </si>
  <si>
    <t>%
Cobertura</t>
  </si>
  <si>
    <t>Total  Localidad</t>
  </si>
  <si>
    <t>POBLACIÓN MENOR DE UN AÑO</t>
  </si>
  <si>
    <t>POBLACIÓN DE UN AÑO</t>
  </si>
  <si>
    <t>15-ANTONIO NARIÑO</t>
  </si>
  <si>
    <t>12-BARRIOS UNIDOS</t>
  </si>
  <si>
    <t>07-BOSA</t>
  </si>
  <si>
    <t>17-CANDELARIA</t>
  </si>
  <si>
    <t>02-CHAPINERO</t>
  </si>
  <si>
    <t>19-CIUDAD BOLIVAR</t>
  </si>
  <si>
    <t>10-ENGATIVA</t>
  </si>
  <si>
    <t>09-FONTIBON</t>
  </si>
  <si>
    <t>08-KENNEDY</t>
  </si>
  <si>
    <t>14-MARTIRES</t>
  </si>
  <si>
    <t>16-PUENTE ARANDA</t>
  </si>
  <si>
    <t>18-RAFAEL URIBE URIBE</t>
  </si>
  <si>
    <t>04-SAN CRISTOBAL</t>
  </si>
  <si>
    <t>03-SANTA FE</t>
  </si>
  <si>
    <t>11-SUBA</t>
  </si>
  <si>
    <t>20-SUMAPAZ</t>
  </si>
  <si>
    <t>13-TEUSAQUILLO</t>
  </si>
  <si>
    <t>06-TUNJUELITO</t>
  </si>
  <si>
    <t>01-USAQUEN</t>
  </si>
  <si>
    <t>05-USME</t>
  </si>
  <si>
    <t>TOTAL LOCALIDAD</t>
  </si>
  <si>
    <t>% Cobertura</t>
  </si>
  <si>
    <t>Meta Mensual</t>
  </si>
  <si>
    <t>Meta anual
Menor 1 Año</t>
  </si>
  <si>
    <t>ESE</t>
  </si>
  <si>
    <t>Junio</t>
  </si>
  <si>
    <t>Abril</t>
  </si>
  <si>
    <t>Acumulado Tablero</t>
  </si>
  <si>
    <t>Secretaría Distrital de Salud</t>
  </si>
  <si>
    <t>14-LOS MARTIRES</t>
  </si>
  <si>
    <t>17-LA CANDELARIA</t>
  </si>
  <si>
    <t>Meta anual
 1 Año</t>
  </si>
  <si>
    <t>Acerca de la versión</t>
  </si>
  <si>
    <t>META ANUAL 
MENOR DE 1 AÑO</t>
  </si>
  <si>
    <t>META 1 AÑO</t>
  </si>
  <si>
    <t>DOSIS APLICADAS FIEBRE AMARILLA</t>
  </si>
  <si>
    <t>DOSIS APLICADAS HEPATITIS A</t>
  </si>
  <si>
    <t>SECRETARÍA DISTRITAL DE SALUD - PROGRAMA AMPLIADO DE INMUNIZACIONES</t>
  </si>
  <si>
    <t>TABLERO DE CONTROL RED PÚBLICA</t>
  </si>
  <si>
    <t>META MENOR DE 1 AÑO</t>
  </si>
  <si>
    <t>% CUMP</t>
  </si>
  <si>
    <t>GRUPO EXTRAMURAL USAQUEN</t>
  </si>
  <si>
    <t>GRUPO  EXTRAMURAL TUNJUELITO</t>
  </si>
  <si>
    <t>GRUPO EXTRAMURAL BOSA</t>
  </si>
  <si>
    <t>GRUPO EXTRAMURAL FONTIBON</t>
  </si>
  <si>
    <t>GRUPO EXTRAMURAL ENGATIVA</t>
  </si>
  <si>
    <t>GRUPO EXTRAMURAL SUBA</t>
  </si>
  <si>
    <t>GRUPO EXTRAMURAL SAN CRISTOBAL</t>
  </si>
  <si>
    <t xml:space="preserve">18-RAFAEL URIBE </t>
  </si>
  <si>
    <t>TOTAL RED PÚBLICA</t>
  </si>
  <si>
    <t>TOTAL BOGOTÁ</t>
  </si>
  <si>
    <t>Tablero de Control Segundas de Rotavirus (Resumen)</t>
  </si>
  <si>
    <t>Tablero de Control Triple Viral 1 Año (Resumen)</t>
  </si>
  <si>
    <t>Tablero de Control Fiebre Amarilla de 1 Año (Resumen)</t>
  </si>
  <si>
    <t>Tablero de Control Hepatitis A de 1 Año (Resumen)</t>
  </si>
  <si>
    <t>Tablero de Control Refuerzo de Neumococo (Resumen)</t>
  </si>
  <si>
    <t>GRUPO EXTRAMURAL USME</t>
  </si>
  <si>
    <t>GRUPO EXTRAMURAL PUENTE ARANDA</t>
  </si>
  <si>
    <t>% CUMP
TRIPLE VIRAL</t>
  </si>
  <si>
    <t>% CUMP
FIEBRE AMARILLA</t>
  </si>
  <si>
    <t>% CUMP
HEPATITIS A</t>
  </si>
  <si>
    <t>SEMAFORIZACIÓN</t>
  </si>
  <si>
    <t>TOTAL CHAPINERO</t>
  </si>
  <si>
    <t>TOTAL CENTRO ORIENTE</t>
  </si>
  <si>
    <t>TOTAL SUR</t>
  </si>
  <si>
    <t>TOTAL RAFAEL URIBE</t>
  </si>
  <si>
    <t>TABLERO DE CONTROL BOGOTÁ</t>
  </si>
  <si>
    <t>META 2015</t>
  </si>
  <si>
    <t>Tablero de Control Período 2015</t>
  </si>
  <si>
    <r>
      <t xml:space="preserve">5. </t>
    </r>
    <r>
      <rPr>
        <b/>
        <sz val="12"/>
        <color indexed="62"/>
        <rFont val="Calibri"/>
        <family val="2"/>
      </rPr>
      <t>MEJORAS O MODIFICACIONES</t>
    </r>
    <r>
      <rPr>
        <sz val="12"/>
        <color indexed="62"/>
        <rFont val="Calibri"/>
        <family val="2"/>
      </rPr>
      <t>: Esta Versión del Tablero de Control está totalmente estandarizada, por lo tanto Usted no está autorizado a personalizar, adaptar, o modificar el Tablero de Control 2014, en ningún aspecto, fórmulas, escenario, columnas, títulos, distribución, etc.
Si requiere alguna adaptación o mejora para el Tablero de Control 2015, escriba su sugerencia al Grupo PAI de la SDS quienes le colaborarán.</t>
    </r>
  </si>
  <si>
    <r>
      <t xml:space="preserve">6.- </t>
    </r>
    <r>
      <rPr>
        <b/>
        <sz val="12"/>
        <color indexed="62"/>
        <rFont val="Calibri"/>
        <family val="2"/>
      </rPr>
      <t>VERSIÓN DE OFFICE</t>
    </r>
    <r>
      <rPr>
        <sz val="12"/>
        <color indexed="62"/>
        <rFont val="Calibri"/>
        <family val="2"/>
      </rPr>
      <t>: Este tablero fue creado con la versión Microsoft Office 2007.</t>
    </r>
  </si>
  <si>
    <r>
      <t xml:space="preserve">7.- </t>
    </r>
    <r>
      <rPr>
        <b/>
        <sz val="12"/>
        <color indexed="62"/>
        <rFont val="Calibri"/>
        <family val="2"/>
      </rPr>
      <t>FILTRO</t>
    </r>
    <r>
      <rPr>
        <sz val="12"/>
        <color indexed="62"/>
        <rFont val="Calibri"/>
        <family val="2"/>
      </rPr>
      <t>: Para hacer uso eficiente del Tablero de Control 2015, en el Filtro de la columna "Localidad" realice la selección de su predilección. Ejemplo: en la columna "Localidad", en el filtro selecciono "01-USAQUEN". Resultado: Despliega la información de las IPS públicas y privadas de la localidad de Usaquen.</t>
    </r>
  </si>
  <si>
    <r>
      <t xml:space="preserve">4.- </t>
    </r>
    <r>
      <rPr>
        <b/>
        <sz val="12"/>
        <color indexed="62"/>
        <rFont val="Calibri"/>
        <family val="2"/>
      </rPr>
      <t>REGLAS PARA CREAR UNA NUEVA IPS</t>
    </r>
    <r>
      <rPr>
        <sz val="12"/>
        <color indexed="62"/>
        <rFont val="Calibri"/>
        <family val="2"/>
      </rPr>
      <t>: a) Siempre verifique que la IPS que va a crear no está en el listado, de pronto con otro nombre, o uno similar. Esté seguro antes de crear.
b) Diligencie las columnas: EPS/ESE, IPS, Localidad, Meta Anual. Asegúrese que mínimo digitó la información de EPS/ESE, IPS, Localidad.
c) Utilice los nombres predeterminados en "EPS/ESE" (Columna A) y "Localidad" (Columna C). Ejemplo: 15-ANTONIO NARIÑO.
d) Siempre escriba en mayúsculas.</t>
    </r>
  </si>
  <si>
    <r>
      <t xml:space="preserve">3.- </t>
    </r>
    <r>
      <rPr>
        <b/>
        <sz val="12"/>
        <color indexed="62"/>
        <rFont val="Calibri"/>
        <family val="2"/>
      </rPr>
      <t>NUEVAS IPS</t>
    </r>
    <r>
      <rPr>
        <sz val="12"/>
        <color indexed="62"/>
        <rFont val="Calibri"/>
        <family val="2"/>
      </rPr>
      <t>: Para agregar nuevas IPS, Usted lo puede hacer a partir de la fila 395 hasta la 500, observe que están desbloqueadas las columnas de EPS/ESE, IPS, Localidad, Meta Anual.</t>
    </r>
  </si>
  <si>
    <r>
      <t xml:space="preserve">2.- </t>
    </r>
    <r>
      <rPr>
        <b/>
        <sz val="12"/>
        <color indexed="62"/>
        <rFont val="Calibri"/>
        <family val="2"/>
      </rPr>
      <t>HOJAS MAESTRAS</t>
    </r>
    <r>
      <rPr>
        <sz val="12"/>
        <color indexed="62"/>
        <rFont val="Calibri"/>
        <family val="2"/>
      </rPr>
      <t>: Hemos denominado "Hojas Maestras" a: "POLIO" y "TRIPLE VIRAL" en razón a que de éstas dos hojas se alimentan los datos EPS/ESE, IPS, Localidad, Meta Anual, Meta Mensual de los demás biológicos. De manera que si Usted necesita crear una IPS lo debe hacer en una de las "Hojas Maestras" dependiendo el grupo poblacional (Menor de Un Año o Un año).</t>
    </r>
  </si>
  <si>
    <r>
      <t xml:space="preserve">1.- </t>
    </r>
    <r>
      <rPr>
        <b/>
        <sz val="12"/>
        <color indexed="62"/>
        <rFont val="Calibri"/>
        <family val="2"/>
      </rPr>
      <t>CELDAS BLOQUEADAS</t>
    </r>
    <r>
      <rPr>
        <sz val="12"/>
        <color indexed="62"/>
        <rFont val="Calibri"/>
        <family val="2"/>
      </rPr>
      <t>: Todas las celdas están bloqueadas con excepción de las celdas donde se digitan las dosis aplicadas de cada mes, es decir, las columnas de la F a la Q. Es responsabilidad de la Coordinadora o Coordinador PAI de cada localidad la calidad y seguridad de la información allí registrada. Los datos de las dosis mensuales deben ser auditables y confiables.</t>
    </r>
  </si>
  <si>
    <r>
      <t xml:space="preserve">0.- </t>
    </r>
    <r>
      <rPr>
        <b/>
        <sz val="12"/>
        <color indexed="62"/>
        <rFont val="Calibri"/>
        <family val="2"/>
      </rPr>
      <t>INSTRUCTIVO</t>
    </r>
    <r>
      <rPr>
        <sz val="12"/>
        <color indexed="62"/>
        <rFont val="Calibri"/>
        <family val="2"/>
      </rPr>
      <t>: Por favor lea todo este instructivo antes de iniciar su trabajo en el Tablero de Control Período 2015.</t>
    </r>
  </si>
  <si>
    <t>Tablero de Control Terceras de Penta  (Resumen)</t>
  </si>
  <si>
    <t>DOSIS APLICADAS REF  NEUMOCOCO</t>
  </si>
  <si>
    <t>% CUMP
REF NEUMOCOCO</t>
  </si>
  <si>
    <t>Tablero de Control Segundo Refuerzo de Triple Viral (Resumen)</t>
  </si>
  <si>
    <t>DOSIS APLICADAS SEGUNDAS ROTAVIRUS</t>
  </si>
  <si>
    <t>DOSIS APLICADAS TRIPLE VIRAL  1 AÑO</t>
  </si>
  <si>
    <t>META 
5 AÑOS</t>
  </si>
  <si>
    <t>Tablero de Control Primeras de Penta  (Resumen)</t>
  </si>
  <si>
    <t>Tablero de Control Segundas de Penta  (Resumen)</t>
  </si>
  <si>
    <t xml:space="preserve"> PRIMERAS PENTA</t>
  </si>
  <si>
    <t xml:space="preserve"> SEGUNDAS PENTA</t>
  </si>
  <si>
    <t xml:space="preserve"> TERCERAS PENTA</t>
  </si>
  <si>
    <t xml:space="preserve"> PRIMERAS ROTAVIRUS</t>
  </si>
  <si>
    <t>SEGUNDAS ROTAVIRUS</t>
  </si>
  <si>
    <t>SEGUNDO REFUERZO DPT</t>
  </si>
  <si>
    <t>TRIPLE VIRAL 1 AÑO</t>
  </si>
  <si>
    <t>FIEBRE AMARILLA</t>
  </si>
  <si>
    <t>HEPATITIS A</t>
  </si>
  <si>
    <t>REFUERZO NEUMOCOCO</t>
  </si>
  <si>
    <t>DOSIS APLICADAS PENTA PRIMERAS</t>
  </si>
  <si>
    <t>% CUMPLIMIENTO
PENTA PRIMERAS</t>
  </si>
  <si>
    <t>% CUMPLIMIENTO
PENTA SEGUNDAS</t>
  </si>
  <si>
    <t>DOSIS APLICADAS PENTA SEGUNDAS</t>
  </si>
  <si>
    <t>DOSIS 
APLICADAS PENTA
TERCERAS</t>
  </si>
  <si>
    <t>% CUMPLIMIENTO
PENTA 
TERCERAS</t>
  </si>
  <si>
    <t>DOSIS APLICADAS PRIMERAS
ROTAVIRUS</t>
  </si>
  <si>
    <t>% CUMP ROTAVIRUS
PRIMERAS</t>
  </si>
  <si>
    <t>% CUMP ROTAVIRUS
SEGUNDAS</t>
  </si>
  <si>
    <t>META 
1 AÑO</t>
  </si>
  <si>
    <t>DOSIS APLICADAS REF DPT</t>
  </si>
  <si>
    <t>% CUMP REF DPT</t>
  </si>
  <si>
    <t xml:space="preserve">POBLACIÓN DE
5 AÑOS </t>
  </si>
  <si>
    <t>GRUPO EXTRAMURAL CENTRO MAYOR</t>
  </si>
  <si>
    <t>Meta Anual de 1 Año</t>
  </si>
  <si>
    <t>Meta Anual de 5 Años</t>
  </si>
  <si>
    <t>Meta Anual Menor de 1 Año</t>
  </si>
  <si>
    <t>IDEAL A 30 DE JUNIO 2015 
50,0%</t>
  </si>
  <si>
    <t>GRUPO EXTRAMURAL SANTA FE</t>
  </si>
  <si>
    <t>GRUPO EXTRAMURAL KENNEDY</t>
  </si>
  <si>
    <t>GRUPO EXTRAMURAL MARTIRES</t>
  </si>
  <si>
    <t xml:space="preserve">GRUPO EXTRAMURAL  PUENTE ARANDA </t>
  </si>
  <si>
    <t>GRUPO EXTRAMURAL LA CANDELARIA</t>
  </si>
  <si>
    <t>GRUPO EXTRAMURAL VISTA HERMOSA</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</si>
</sst>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0_)"/>
    <numFmt numFmtId="190" formatCode="0.000000"/>
    <numFmt numFmtId="191" formatCode="0.00000"/>
    <numFmt numFmtId="192" formatCode="0.0000"/>
    <numFmt numFmtId="193" formatCode="0.000"/>
    <numFmt numFmtId="194" formatCode="0.0"/>
    <numFmt numFmtId="195" formatCode="_-* #,##0.0_-;\-* #,##0.0_-;_-* &quot;-&quot;??_-;_-@_-"/>
    <numFmt numFmtId="196" formatCode="0.0000000"/>
    <numFmt numFmtId="197" formatCode="0.00000000"/>
    <numFmt numFmtId="198" formatCode="0.000000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 #,##0\ _€_-;\-* #,##0\ _€_-;_-* &quot;-&quot;??\ _€_-;_-@_-"/>
    <numFmt numFmtId="204" formatCode="0.0_)"/>
    <numFmt numFmtId="205" formatCode="_([$€]* #,##0.00_);_([$€]* \(#,##0.00\);_([$€]* &quot;-&quot;??_);_(@_)"/>
    <numFmt numFmtId="206" formatCode="_ * #,##0.00_ ;_ * \-#,##0.00_ ;_ * \-??_ ;_ @_ "/>
    <numFmt numFmtId="207" formatCode="_-* #,##0_-;\-* #,##0_-;_-* \-??_-;_-@_-"/>
    <numFmt numFmtId="208" formatCode="_-* #,##0.00\ _€_-;\-* #,##0.00\ _€_-;_-* \-??\ _€_-;_-@_-"/>
    <numFmt numFmtId="209" formatCode="_-* #,##0.0_-;\-* #,##0.0_-;_-* \-??_-;_-@_-"/>
    <numFmt numFmtId="210" formatCode="_-* #,##0.0\ _€_-;\-* #,##0.0\ _€_-;_-* &quot;-&quot;??\ _€_-;_-@_-"/>
    <numFmt numFmtId="211" formatCode="_-* #,##0.000\ _€_-;\-* #,##0.000\ _€_-;_-* &quot;-&quot;??\ _€_-;_-@_-"/>
    <numFmt numFmtId="212" formatCode="0.0%"/>
    <numFmt numFmtId="213" formatCode="0.000%"/>
    <numFmt numFmtId="214" formatCode="_([$€]* #,##0.00_);_([$€]* \(#,##0.00\);_([$€]* \-??_);_(@_)"/>
    <numFmt numFmtId="215" formatCode="_-* #,##0\ _€_-;\-* #,##0\ _€_-;_-* \-??\ _€_-;_-@_-"/>
    <numFmt numFmtId="216" formatCode="#,##0_ ;\-#,##0\ "/>
  </numFmts>
  <fonts count="79">
    <font>
      <sz val="10"/>
      <name val="Arial"/>
      <family val="2"/>
    </font>
    <font>
      <sz val="11"/>
      <color indexed="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62"/>
      <name val="Calibri"/>
      <family val="2"/>
    </font>
    <font>
      <b/>
      <sz val="12"/>
      <color indexed="62"/>
      <name val="Calibri"/>
      <family val="2"/>
    </font>
    <font>
      <b/>
      <sz val="10"/>
      <name val="Arial"/>
      <family val="2"/>
    </font>
    <font>
      <sz val="10"/>
      <name val="Calibri"/>
      <family val="2"/>
    </font>
    <font>
      <sz val="11"/>
      <name val="Calibri"/>
      <family val="2"/>
    </font>
    <font>
      <b/>
      <sz val="11"/>
      <name val="Calibri"/>
      <family val="2"/>
    </font>
    <font>
      <b/>
      <sz val="11"/>
      <color indexed="10"/>
      <name val="Calibri"/>
      <family val="2"/>
    </font>
    <font>
      <sz val="11"/>
      <color indexed="18"/>
      <name val="Calibri"/>
      <family val="2"/>
    </font>
    <font>
      <sz val="10"/>
      <color indexed="10"/>
      <name val="Calibri"/>
      <family val="2"/>
    </font>
    <font>
      <sz val="18"/>
      <color indexed="62"/>
      <name val="Calibri"/>
      <family val="2"/>
    </font>
    <font>
      <u val="single"/>
      <sz val="12"/>
      <color indexed="62"/>
      <name val="Calibri"/>
      <family val="2"/>
    </font>
    <font>
      <b/>
      <sz val="12"/>
      <color indexed="9"/>
      <name val="Calibri"/>
      <family val="2"/>
    </font>
    <font>
      <b/>
      <sz val="16"/>
      <color indexed="18"/>
      <name val="Calibri"/>
      <family val="2"/>
    </font>
    <font>
      <b/>
      <sz val="14"/>
      <name val="Arial"/>
      <family val="2"/>
    </font>
    <font>
      <sz val="14"/>
      <name val="Arial"/>
      <family val="2"/>
    </font>
    <font>
      <b/>
      <sz val="7"/>
      <color indexed="9"/>
      <name val="Arial"/>
      <family val="2"/>
    </font>
    <font>
      <b/>
      <sz val="11"/>
      <name val="Arial"/>
      <family val="2"/>
    </font>
    <font>
      <b/>
      <sz val="8"/>
      <name val="Arial"/>
      <family val="2"/>
    </font>
    <font>
      <b/>
      <i/>
      <sz val="10"/>
      <name val="Arial"/>
      <family val="2"/>
    </font>
    <font>
      <i/>
      <sz val="10"/>
      <name val="Arial"/>
      <family val="2"/>
    </font>
    <font>
      <b/>
      <sz val="8"/>
      <color indexed="9"/>
      <name val="Arial"/>
      <family val="2"/>
    </font>
    <font>
      <sz val="7"/>
      <name val="Arial"/>
      <family val="2"/>
    </font>
    <font>
      <b/>
      <sz val="7"/>
      <name val="Arial"/>
      <family val="2"/>
    </font>
    <font>
      <b/>
      <sz val="12"/>
      <name val="Arial"/>
      <family val="2"/>
    </font>
    <font>
      <sz val="12"/>
      <name val="Arial"/>
      <family val="2"/>
    </font>
    <font>
      <b/>
      <sz val="16"/>
      <name val="Arial"/>
      <family val="2"/>
    </font>
    <font>
      <b/>
      <sz val="10"/>
      <color indexed="9"/>
      <name val="Arial"/>
      <family val="2"/>
    </font>
    <font>
      <sz val="11"/>
      <name val="Arial"/>
      <family val="2"/>
    </font>
    <font>
      <sz val="16"/>
      <name val="Arial"/>
      <family val="2"/>
    </font>
    <font>
      <b/>
      <sz val="12"/>
      <color indexed="8"/>
      <name val="Calibri"/>
      <family val="2"/>
    </font>
    <font>
      <u val="single"/>
      <sz val="6"/>
      <color indexed="12"/>
      <name val="Arial"/>
      <family val="2"/>
    </font>
    <font>
      <u val="single"/>
      <sz val="6"/>
      <color indexed="20"/>
      <name val="Arial"/>
      <family val="2"/>
    </font>
    <font>
      <b/>
      <sz val="12"/>
      <color indexed="8"/>
      <name val="Arial"/>
      <family val="2"/>
    </font>
    <font>
      <b/>
      <sz val="16"/>
      <color indexed="8"/>
      <name val="Arial"/>
      <family val="2"/>
    </font>
    <font>
      <b/>
      <sz val="12"/>
      <color indexed="9"/>
      <name val="Arial"/>
      <family val="2"/>
    </font>
    <font>
      <b/>
      <sz val="16"/>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b/>
      <sz val="16"/>
      <color theme="1"/>
      <name val="Arial"/>
      <family val="2"/>
    </font>
    <font>
      <b/>
      <sz val="12"/>
      <color theme="0"/>
      <name val="Arial"/>
      <family val="2"/>
    </font>
    <font>
      <b/>
      <sz val="16"/>
      <color theme="0"/>
      <name val="Arial"/>
      <family val="2"/>
    </font>
  </fonts>
  <fills count="70">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8"/>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008A3E"/>
        <bgColor indexed="64"/>
      </patternFill>
    </fill>
    <fill>
      <patternFill patternType="solid">
        <fgColor rgb="FF007A37"/>
        <bgColor indexed="64"/>
      </patternFill>
    </fill>
    <fill>
      <patternFill patternType="solid">
        <fgColor indexed="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color indexed="63"/>
      </bottom>
    </border>
    <border>
      <left style="double">
        <color indexed="56"/>
      </left>
      <right style="thin">
        <color indexed="9"/>
      </right>
      <top style="double">
        <color indexed="56"/>
      </top>
      <bottom style="thin">
        <color indexed="9"/>
      </bottom>
    </border>
    <border>
      <left style="thin">
        <color indexed="9"/>
      </left>
      <right style="thin">
        <color indexed="9"/>
      </right>
      <top style="double">
        <color indexed="56"/>
      </top>
      <bottom style="thin">
        <color indexed="9"/>
      </bottom>
    </border>
    <border>
      <left style="thin">
        <color indexed="9"/>
      </left>
      <right style="double">
        <color indexed="56"/>
      </right>
      <top style="double">
        <color indexed="56"/>
      </top>
      <bottom style="thin">
        <color indexed="9"/>
      </bottom>
    </border>
    <border>
      <left style="thin">
        <color indexed="9"/>
      </left>
      <right style="thin">
        <color indexed="9"/>
      </right>
      <top style="thin">
        <color indexed="9"/>
      </top>
      <bottom style="thin">
        <color indexed="9"/>
      </bottom>
    </border>
    <border>
      <left style="double">
        <color indexed="56"/>
      </left>
      <right style="thin">
        <color indexed="9"/>
      </right>
      <top style="thin">
        <color indexed="9"/>
      </top>
      <bottom style="thin">
        <color indexed="9"/>
      </bottom>
    </border>
    <border>
      <left style="thin">
        <color indexed="9"/>
      </left>
      <right style="double">
        <color indexed="56"/>
      </right>
      <top style="thin">
        <color indexed="9"/>
      </top>
      <bottom style="thin">
        <color indexed="9"/>
      </bottom>
    </border>
    <border>
      <left style="double">
        <color indexed="56"/>
      </left>
      <right style="thin">
        <color indexed="9"/>
      </right>
      <top style="thin">
        <color indexed="9"/>
      </top>
      <bottom style="double">
        <color indexed="56"/>
      </bottom>
    </border>
    <border>
      <left style="thin">
        <color indexed="9"/>
      </left>
      <right style="thin">
        <color indexed="9"/>
      </right>
      <top style="thin">
        <color indexed="9"/>
      </top>
      <bottom style="double">
        <color indexed="56"/>
      </bottom>
    </border>
    <border>
      <left style="thin">
        <color indexed="9"/>
      </left>
      <right style="double">
        <color indexed="56"/>
      </right>
      <top style="thin">
        <color indexed="9"/>
      </top>
      <bottom style="double">
        <color indexed="56"/>
      </bottom>
    </border>
    <border>
      <left style="thin">
        <color indexed="9"/>
      </left>
      <right style="thin">
        <color indexed="9"/>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1" fillId="3" borderId="0" applyNumberFormat="0" applyBorder="0" applyAlignment="0" applyProtection="0"/>
    <xf numFmtId="0" fontId="56" fillId="4" borderId="0" applyNumberFormat="0" applyBorder="0" applyAlignment="0" applyProtection="0"/>
    <xf numFmtId="0" fontId="1" fillId="5"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1" fillId="15" borderId="0" applyNumberFormat="0" applyBorder="0" applyAlignment="0" applyProtection="0"/>
    <xf numFmtId="0" fontId="56" fillId="16" borderId="0" applyNumberFormat="0" applyBorder="0" applyAlignment="0" applyProtection="0"/>
    <xf numFmtId="0" fontId="1" fillId="17" borderId="0" applyNumberFormat="0" applyBorder="0" applyAlignment="0" applyProtection="0"/>
    <xf numFmtId="0" fontId="56" fillId="18" borderId="0" applyNumberFormat="0" applyBorder="0" applyAlignment="0" applyProtection="0"/>
    <xf numFmtId="0" fontId="1" fillId="19" borderId="0" applyNumberFormat="0" applyBorder="0" applyAlignment="0" applyProtection="0"/>
    <xf numFmtId="0" fontId="56" fillId="20" borderId="0" applyNumberFormat="0" applyBorder="0" applyAlignment="0" applyProtection="0"/>
    <xf numFmtId="0" fontId="1" fillId="9" borderId="0" applyNumberFormat="0" applyBorder="0" applyAlignment="0" applyProtection="0"/>
    <xf numFmtId="0" fontId="56" fillId="21" borderId="0" applyNumberFormat="0" applyBorder="0" applyAlignment="0" applyProtection="0"/>
    <xf numFmtId="0" fontId="1" fillId="15"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57" fillId="24" borderId="0" applyNumberFormat="0" applyBorder="0" applyAlignment="0" applyProtection="0"/>
    <xf numFmtId="0" fontId="3" fillId="25" borderId="0" applyNumberFormat="0" applyBorder="0" applyAlignment="0" applyProtection="0"/>
    <xf numFmtId="0" fontId="57" fillId="26" borderId="0" applyNumberFormat="0" applyBorder="0" applyAlignment="0" applyProtection="0"/>
    <xf numFmtId="0" fontId="3" fillId="17" borderId="0" applyNumberFormat="0" applyBorder="0" applyAlignment="0" applyProtection="0"/>
    <xf numFmtId="0" fontId="57" fillId="18" borderId="0" applyNumberFormat="0" applyBorder="0" applyAlignment="0" applyProtection="0"/>
    <xf numFmtId="0" fontId="3" fillId="19" borderId="0" applyNumberFormat="0" applyBorder="0" applyAlignment="0" applyProtection="0"/>
    <xf numFmtId="0" fontId="57" fillId="27" borderId="0" applyNumberFormat="0" applyBorder="0" applyAlignment="0" applyProtection="0"/>
    <xf numFmtId="0" fontId="3" fillId="28" borderId="0" applyNumberFormat="0" applyBorder="0" applyAlignment="0" applyProtection="0"/>
    <xf numFmtId="0" fontId="57" fillId="29" borderId="0" applyNumberFormat="0" applyBorder="0" applyAlignment="0" applyProtection="0"/>
    <xf numFmtId="0" fontId="3" fillId="30" borderId="0" applyNumberFormat="0" applyBorder="0" applyAlignment="0" applyProtection="0"/>
    <xf numFmtId="0" fontId="57" fillId="31" borderId="0" applyNumberFormat="0" applyBorder="0" applyAlignment="0" applyProtection="0"/>
    <xf numFmtId="0" fontId="3" fillId="32" borderId="0" applyNumberFormat="0" applyBorder="0" applyAlignment="0" applyProtection="0"/>
    <xf numFmtId="0" fontId="58" fillId="33" borderId="0" applyNumberFormat="0" applyBorder="0" applyAlignment="0" applyProtection="0"/>
    <xf numFmtId="0" fontId="4" fillId="7" borderId="0" applyNumberFormat="0" applyBorder="0" applyAlignment="0" applyProtection="0"/>
    <xf numFmtId="0" fontId="59" fillId="34" borderId="1" applyNumberFormat="0" applyAlignment="0" applyProtection="0"/>
    <xf numFmtId="0" fontId="5" fillId="35" borderId="2" applyNumberFormat="0" applyAlignment="0" applyProtection="0"/>
    <xf numFmtId="0" fontId="60" fillId="36" borderId="3" applyNumberFormat="0" applyAlignment="0" applyProtection="0"/>
    <xf numFmtId="0" fontId="6" fillId="37" borderId="4" applyNumberFormat="0" applyAlignment="0" applyProtection="0"/>
    <xf numFmtId="0" fontId="61" fillId="0" borderId="5" applyNumberFormat="0" applyFill="0" applyAlignment="0" applyProtection="0"/>
    <xf numFmtId="0" fontId="7"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57" fillId="38" borderId="0" applyNumberFormat="0" applyBorder="0" applyAlignment="0" applyProtection="0"/>
    <xf numFmtId="0" fontId="3" fillId="39" borderId="0" applyNumberFormat="0" applyBorder="0" applyAlignment="0" applyProtection="0"/>
    <xf numFmtId="0" fontId="57" fillId="40" borderId="0" applyNumberFormat="0" applyBorder="0" applyAlignment="0" applyProtection="0"/>
    <xf numFmtId="0" fontId="3" fillId="41" borderId="0" applyNumberFormat="0" applyBorder="0" applyAlignment="0" applyProtection="0"/>
    <xf numFmtId="0" fontId="57" fillId="42" borderId="0" applyNumberFormat="0" applyBorder="0" applyAlignment="0" applyProtection="0"/>
    <xf numFmtId="0" fontId="3" fillId="43" borderId="0" applyNumberFormat="0" applyBorder="0" applyAlignment="0" applyProtection="0"/>
    <xf numFmtId="0" fontId="57" fillId="44" borderId="0" applyNumberFormat="0" applyBorder="0" applyAlignment="0" applyProtection="0"/>
    <xf numFmtId="0" fontId="3" fillId="28" borderId="0" applyNumberFormat="0" applyBorder="0" applyAlignment="0" applyProtection="0"/>
    <xf numFmtId="0" fontId="57" fillId="45" borderId="0" applyNumberFormat="0" applyBorder="0" applyAlignment="0" applyProtection="0"/>
    <xf numFmtId="0" fontId="3" fillId="30" borderId="0" applyNumberFormat="0" applyBorder="0" applyAlignment="0" applyProtection="0"/>
    <xf numFmtId="0" fontId="57" fillId="46" borderId="0" applyNumberFormat="0" applyBorder="0" applyAlignment="0" applyProtection="0"/>
    <xf numFmtId="0" fontId="3" fillId="47" borderId="0" applyNumberFormat="0" applyBorder="0" applyAlignment="0" applyProtection="0"/>
    <xf numFmtId="0" fontId="64" fillId="48" borderId="1" applyNumberFormat="0" applyAlignment="0" applyProtection="0"/>
    <xf numFmtId="0" fontId="9" fillId="13" borderId="2" applyNumberFormat="0" applyAlignment="0" applyProtection="0"/>
    <xf numFmtId="205" fontId="0" fillId="0" borderId="0" applyFont="0" applyFill="0" applyBorder="0" applyAlignment="0" applyProtection="0"/>
    <xf numFmtId="214" fontId="0" fillId="0" borderId="0" applyFill="0" applyBorder="0" applyAlignment="0" applyProtection="0"/>
    <xf numFmtId="0" fontId="1"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10" fillId="5" borderId="0" applyNumberFormat="0" applyBorder="0" applyAlignment="0" applyProtection="0"/>
    <xf numFmtId="187"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0" fillId="0" borderId="0" applyFill="0" applyBorder="0" applyAlignment="0" applyProtection="0"/>
    <xf numFmtId="0" fontId="0" fillId="0" borderId="0" applyFill="0" applyBorder="0" applyAlignment="0" applyProtection="0"/>
    <xf numFmtId="179" fontId="0" fillId="0" borderId="0" applyFont="0" applyFill="0" applyBorder="0" applyAlignment="0" applyProtection="0"/>
    <xf numFmtId="206" fontId="0" fillId="0" borderId="0" applyFill="0" applyBorder="0" applyAlignment="0" applyProtection="0"/>
    <xf numFmtId="208" fontId="0" fillId="0" borderId="0" applyFill="0" applyBorder="0" applyAlignment="0" applyProtection="0"/>
    <xf numFmtId="206" fontId="0" fillId="0" borderId="0" applyFill="0" applyBorder="0" applyAlignment="0" applyProtection="0"/>
    <xf numFmtId="208" fontId="0" fillId="0" borderId="0" applyFill="0" applyBorder="0" applyAlignment="0" applyProtection="0"/>
    <xf numFmtId="187" fontId="0" fillId="0" borderId="0" applyFont="0" applyFill="0" applyBorder="0" applyAlignment="0" applyProtection="0"/>
    <xf numFmtId="208" fontId="0"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50" borderId="0" applyNumberFormat="0" applyBorder="0" applyAlignment="0" applyProtection="0"/>
    <xf numFmtId="0" fontId="11"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6"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8" applyNumberFormat="0" applyFont="0" applyAlignment="0" applyProtection="0"/>
    <xf numFmtId="0" fontId="0" fillId="53" borderId="9"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69" fillId="34" borderId="10" applyNumberFormat="0" applyAlignment="0" applyProtection="0"/>
    <xf numFmtId="0" fontId="12" fillId="35" borderId="11" applyNumberFormat="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16" fillId="0" borderId="12" applyNumberFormat="0" applyFill="0" applyAlignment="0" applyProtection="0"/>
    <xf numFmtId="0" fontId="73" fillId="0" borderId="13" applyNumberFormat="0" applyFill="0" applyAlignment="0" applyProtection="0"/>
    <xf numFmtId="0" fontId="17" fillId="0" borderId="14" applyNumberFormat="0" applyFill="0" applyAlignment="0" applyProtection="0"/>
    <xf numFmtId="0" fontId="63" fillId="0" borderId="15" applyNumberFormat="0" applyFill="0" applyAlignment="0" applyProtection="0"/>
    <xf numFmtId="0" fontId="8" fillId="0" borderId="16" applyNumberFormat="0" applyFill="0" applyAlignment="0" applyProtection="0"/>
    <xf numFmtId="0" fontId="15" fillId="0" borderId="0" applyNumberFormat="0" applyFill="0" applyBorder="0" applyAlignment="0" applyProtection="0"/>
    <xf numFmtId="0" fontId="74" fillId="0" borderId="17" applyNumberFormat="0" applyFill="0" applyAlignment="0" applyProtection="0"/>
    <xf numFmtId="0" fontId="18" fillId="0" borderId="18" applyNumberFormat="0" applyFill="0" applyAlignment="0" applyProtection="0"/>
  </cellStyleXfs>
  <cellXfs count="195">
    <xf numFmtId="0" fontId="0" fillId="0" borderId="0" xfId="0" applyAlignment="1">
      <alignment/>
    </xf>
    <xf numFmtId="0" fontId="22" fillId="0" borderId="0" xfId="0" applyFont="1" applyAlignment="1">
      <alignment/>
    </xf>
    <xf numFmtId="0" fontId="23" fillId="54" borderId="19" xfId="0" applyFont="1" applyFill="1" applyBorder="1" applyAlignment="1" applyProtection="1">
      <alignment horizontal="left" vertical="center"/>
      <protection/>
    </xf>
    <xf numFmtId="0" fontId="23" fillId="6" borderId="19" xfId="0" applyFont="1" applyFill="1" applyBorder="1" applyAlignment="1" applyProtection="1">
      <alignment horizontal="center" vertical="center"/>
      <protection/>
    </xf>
    <xf numFmtId="1" fontId="23" fillId="55" borderId="19" xfId="0" applyNumberFormat="1" applyFont="1" applyFill="1" applyBorder="1" applyAlignment="1" applyProtection="1">
      <alignment horizontal="center" vertical="center"/>
      <protection/>
    </xf>
    <xf numFmtId="1" fontId="24" fillId="0" borderId="19" xfId="0" applyNumberFormat="1" applyFont="1" applyFill="1" applyBorder="1" applyAlignment="1" applyProtection="1">
      <alignment horizontal="center" vertical="center"/>
      <protection locked="0"/>
    </xf>
    <xf numFmtId="0" fontId="24" fillId="0" borderId="0" xfId="0" applyFont="1" applyFill="1" applyAlignment="1" applyProtection="1">
      <alignment horizontal="center"/>
      <protection/>
    </xf>
    <xf numFmtId="0" fontId="25" fillId="0" borderId="0" xfId="0" applyFont="1" applyFill="1" applyAlignment="1" applyProtection="1">
      <alignment horizontal="center"/>
      <protection/>
    </xf>
    <xf numFmtId="0" fontId="23" fillId="0" borderId="0" xfId="0" applyFont="1" applyFill="1" applyAlignment="1" applyProtection="1">
      <alignment horizontal="center"/>
      <protection/>
    </xf>
    <xf numFmtId="0" fontId="23" fillId="54" borderId="19" xfId="0" applyFont="1" applyFill="1" applyBorder="1" applyAlignment="1" applyProtection="1">
      <alignment horizontal="center" vertical="center" wrapText="1"/>
      <protection/>
    </xf>
    <xf numFmtId="1" fontId="24" fillId="56" borderId="19" xfId="0" applyNumberFormat="1" applyFont="1" applyFill="1" applyBorder="1" applyAlignment="1" applyProtection="1">
      <alignment horizontal="center" vertical="center"/>
      <protection/>
    </xf>
    <xf numFmtId="194" fontId="23" fillId="6" borderId="19" xfId="0" applyNumberFormat="1" applyFont="1" applyFill="1" applyBorder="1" applyAlignment="1" applyProtection="1">
      <alignment horizontal="center" vertical="center"/>
      <protection/>
    </xf>
    <xf numFmtId="0" fontId="25" fillId="0" borderId="20" xfId="0" applyFont="1" applyFill="1" applyBorder="1" applyAlignment="1" applyProtection="1">
      <alignment horizontal="center"/>
      <protection/>
    </xf>
    <xf numFmtId="0" fontId="23" fillId="0" borderId="20" xfId="0" applyFont="1" applyFill="1" applyBorder="1" applyAlignment="1" applyProtection="1">
      <alignment horizontal="center"/>
      <protection/>
    </xf>
    <xf numFmtId="0" fontId="23" fillId="54" borderId="19" xfId="0" applyFont="1" applyFill="1" applyBorder="1" applyAlignment="1" applyProtection="1">
      <alignment horizontal="left" vertical="center"/>
      <protection locked="0"/>
    </xf>
    <xf numFmtId="0" fontId="25" fillId="0" borderId="20" xfId="0" applyFont="1" applyFill="1" applyBorder="1" applyAlignment="1" applyProtection="1">
      <alignment horizontal="center" vertical="center"/>
      <protection/>
    </xf>
    <xf numFmtId="0" fontId="25" fillId="0" borderId="0" xfId="0" applyFont="1" applyFill="1" applyAlignment="1" applyProtection="1">
      <alignment horizontal="center" vertical="center"/>
      <protection/>
    </xf>
    <xf numFmtId="212" fontId="24" fillId="0" borderId="19" xfId="115" applyNumberFormat="1" applyFont="1" applyBorder="1" applyAlignment="1" applyProtection="1">
      <alignment horizontal="center" vertical="center"/>
      <protection/>
    </xf>
    <xf numFmtId="0" fontId="26" fillId="54" borderId="19" xfId="0" applyFont="1" applyFill="1" applyBorder="1" applyAlignment="1" applyProtection="1">
      <alignment horizontal="center" vertical="center" wrapText="1"/>
      <protection/>
    </xf>
    <xf numFmtId="0" fontId="23" fillId="6" borderId="19" xfId="0" applyFont="1" applyFill="1" applyBorder="1" applyAlignment="1" applyProtection="1">
      <alignment horizontal="center" vertical="center" wrapText="1"/>
      <protection/>
    </xf>
    <xf numFmtId="1" fontId="23" fillId="55" borderId="19" xfId="0" applyNumberFormat="1" applyFont="1" applyFill="1" applyBorder="1" applyAlignment="1" applyProtection="1">
      <alignment horizontal="center" vertical="center" wrapText="1"/>
      <protection/>
    </xf>
    <xf numFmtId="0" fontId="26" fillId="2" borderId="19" xfId="0" applyFont="1" applyFill="1" applyBorder="1" applyAlignment="1" applyProtection="1">
      <alignment horizontal="center" vertical="center"/>
      <protection/>
    </xf>
    <xf numFmtId="0" fontId="26" fillId="56" borderId="19" xfId="0" applyFont="1" applyFill="1" applyBorder="1" applyAlignment="1" applyProtection="1">
      <alignment horizontal="center" vertical="center"/>
      <protection/>
    </xf>
    <xf numFmtId="0" fontId="26" fillId="55" borderId="19" xfId="0" applyFont="1" applyFill="1" applyBorder="1" applyAlignment="1" applyProtection="1">
      <alignment horizontal="center" vertical="center" wrapText="1"/>
      <protection/>
    </xf>
    <xf numFmtId="0" fontId="26" fillId="6" borderId="19" xfId="0" applyFont="1" applyFill="1" applyBorder="1" applyAlignment="1" applyProtection="1">
      <alignment horizontal="center" vertical="center"/>
      <protection/>
    </xf>
    <xf numFmtId="0" fontId="23" fillId="2" borderId="19" xfId="0" applyFont="1" applyFill="1" applyBorder="1" applyAlignment="1" applyProtection="1">
      <alignment horizontal="center" vertical="center"/>
      <protection/>
    </xf>
    <xf numFmtId="0" fontId="22" fillId="0" borderId="0" xfId="0" applyFont="1" applyAlignment="1">
      <alignment horizontal="right"/>
    </xf>
    <xf numFmtId="0" fontId="19" fillId="0" borderId="21" xfId="0" applyFont="1" applyBorder="1" applyAlignment="1">
      <alignment/>
    </xf>
    <xf numFmtId="0" fontId="19" fillId="0" borderId="22" xfId="0" applyFont="1" applyBorder="1" applyAlignment="1">
      <alignment/>
    </xf>
    <xf numFmtId="0" fontId="19" fillId="0" borderId="23" xfId="0" applyFont="1" applyBorder="1" applyAlignment="1">
      <alignment/>
    </xf>
    <xf numFmtId="0" fontId="19" fillId="0" borderId="24" xfId="0" applyFont="1" applyBorder="1" applyAlignment="1">
      <alignment/>
    </xf>
    <xf numFmtId="0" fontId="19" fillId="0" borderId="25" xfId="0" applyFont="1" applyBorder="1" applyAlignment="1">
      <alignment/>
    </xf>
    <xf numFmtId="0" fontId="28" fillId="0" borderId="24" xfId="0" applyFont="1" applyBorder="1" applyAlignment="1">
      <alignment horizontal="center"/>
    </xf>
    <xf numFmtId="0" fontId="19" fillId="0" borderId="26" xfId="0" applyFont="1" applyBorder="1" applyAlignment="1">
      <alignment/>
    </xf>
    <xf numFmtId="0" fontId="29" fillId="0" borderId="24" xfId="0" applyFont="1" applyBorder="1" applyAlignment="1">
      <alignment vertical="top"/>
    </xf>
    <xf numFmtId="0" fontId="19" fillId="0" borderId="24" xfId="0" applyFont="1" applyBorder="1" applyAlignment="1">
      <alignment horizontal="left" vertical="top"/>
    </xf>
    <xf numFmtId="0" fontId="19" fillId="0" borderId="27" xfId="0" applyFont="1" applyBorder="1" applyAlignment="1">
      <alignment/>
    </xf>
    <xf numFmtId="0" fontId="19" fillId="0" borderId="28" xfId="0" applyFont="1" applyBorder="1" applyAlignment="1">
      <alignment horizontal="left" vertical="top"/>
    </xf>
    <xf numFmtId="0" fontId="19" fillId="0" borderId="29" xfId="0" applyFont="1" applyBorder="1" applyAlignment="1">
      <alignment/>
    </xf>
    <xf numFmtId="0" fontId="19" fillId="0" borderId="30" xfId="0" applyFont="1" applyBorder="1" applyAlignment="1">
      <alignment/>
    </xf>
    <xf numFmtId="0" fontId="19" fillId="0" borderId="30" xfId="0" applyFont="1" applyBorder="1" applyAlignment="1">
      <alignment horizontal="left" vertical="top"/>
    </xf>
    <xf numFmtId="212" fontId="32" fillId="57" borderId="19" xfId="115" applyNumberFormat="1" applyFont="1" applyFill="1" applyBorder="1" applyAlignment="1">
      <alignment horizontal="center" vertical="center" wrapText="1"/>
    </xf>
    <xf numFmtId="0" fontId="33" fillId="0" borderId="0" xfId="0" applyFont="1" applyAlignment="1">
      <alignment horizontal="center" vertical="center" wrapText="1"/>
    </xf>
    <xf numFmtId="0" fontId="0" fillId="0" borderId="0" xfId="0" applyFont="1" applyAlignment="1">
      <alignment horizontal="center" vertical="center" wrapText="1"/>
    </xf>
    <xf numFmtId="1" fontId="0" fillId="0" borderId="19"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19" xfId="0" applyFont="1" applyFill="1" applyBorder="1" applyAlignment="1" applyProtection="1">
      <alignment horizontal="center" vertical="center" wrapText="1"/>
      <protection/>
    </xf>
    <xf numFmtId="0" fontId="34" fillId="58" borderId="19" xfId="0" applyFont="1" applyFill="1" applyBorder="1" applyAlignment="1" applyProtection="1">
      <alignment horizontal="center" vertical="center" wrapText="1"/>
      <protection/>
    </xf>
    <xf numFmtId="194" fontId="34" fillId="58" borderId="19" xfId="0" applyNumberFormat="1" applyFont="1" applyFill="1" applyBorder="1" applyAlignment="1" applyProtection="1">
      <alignment horizontal="center" vertical="center" wrapText="1"/>
      <protection/>
    </xf>
    <xf numFmtId="0" fontId="0" fillId="0" borderId="0" xfId="0" applyFont="1" applyAlignment="1" applyProtection="1">
      <alignment/>
      <protection locked="0"/>
    </xf>
    <xf numFmtId="0" fontId="2" fillId="56" borderId="19" xfId="0" applyFont="1" applyFill="1" applyBorder="1" applyAlignment="1">
      <alignment horizontal="center" vertical="center" wrapText="1"/>
    </xf>
    <xf numFmtId="0" fontId="36" fillId="54" borderId="19" xfId="0" applyFont="1" applyFill="1" applyBorder="1" applyAlignment="1">
      <alignment horizontal="center" vertical="center"/>
    </xf>
    <xf numFmtId="0" fontId="21" fillId="54" borderId="19" xfId="0" applyFont="1" applyFill="1" applyBorder="1" applyAlignment="1">
      <alignment horizontal="center" vertical="center"/>
    </xf>
    <xf numFmtId="0" fontId="2" fillId="8" borderId="19" xfId="0" applyFont="1" applyFill="1" applyBorder="1" applyAlignment="1">
      <alignment horizontal="center" vertical="center" wrapText="1"/>
    </xf>
    <xf numFmtId="0" fontId="36" fillId="8" borderId="19" xfId="0" applyFont="1" applyFill="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pplyProtection="1">
      <alignment/>
      <protection locked="0"/>
    </xf>
    <xf numFmtId="0" fontId="0" fillId="0" borderId="20" xfId="0" applyFont="1" applyBorder="1" applyAlignment="1">
      <alignment horizontal="center" vertical="center"/>
    </xf>
    <xf numFmtId="1" fontId="21" fillId="56" borderId="19" xfId="0" applyNumberFormat="1" applyFont="1" applyFill="1" applyBorder="1" applyAlignment="1">
      <alignment horizontal="center" vertical="center"/>
    </xf>
    <xf numFmtId="0" fontId="0" fillId="0" borderId="0" xfId="0" applyFont="1" applyAlignment="1" applyProtection="1">
      <alignment horizontal="center"/>
      <protection/>
    </xf>
    <xf numFmtId="1" fontId="21" fillId="54" borderId="19" xfId="0" applyNumberFormat="1" applyFont="1" applyFill="1" applyBorder="1" applyAlignment="1">
      <alignment horizontal="center" vertical="center"/>
    </xf>
    <xf numFmtId="0" fontId="0" fillId="8" borderId="19" xfId="0" applyFont="1" applyFill="1" applyBorder="1" applyAlignment="1" applyProtection="1">
      <alignment horizontal="left"/>
      <protection/>
    </xf>
    <xf numFmtId="1" fontId="21" fillId="8" borderId="19" xfId="0" applyNumberFormat="1" applyFont="1" applyFill="1" applyBorder="1" applyAlignment="1">
      <alignment horizontal="center" vertical="center"/>
    </xf>
    <xf numFmtId="203" fontId="0" fillId="0" borderId="0" xfId="0" applyNumberFormat="1" applyFont="1" applyAlignment="1" applyProtection="1">
      <alignment/>
      <protection locked="0"/>
    </xf>
    <xf numFmtId="0" fontId="37" fillId="8" borderId="19" xfId="0" applyFont="1" applyFill="1" applyBorder="1" applyAlignment="1" applyProtection="1">
      <alignment horizontal="left"/>
      <protection/>
    </xf>
    <xf numFmtId="0" fontId="0" fillId="0" borderId="0" xfId="0" applyFont="1" applyAlignment="1">
      <alignment/>
    </xf>
    <xf numFmtId="1" fontId="0" fillId="0" borderId="0" xfId="0" applyNumberFormat="1" applyFont="1" applyAlignment="1">
      <alignment horizontal="center" vertical="center"/>
    </xf>
    <xf numFmtId="0" fontId="38" fillId="0" borderId="0" xfId="0" applyFont="1" applyAlignment="1" applyProtection="1">
      <alignment horizontal="left"/>
      <protection locked="0"/>
    </xf>
    <xf numFmtId="0" fontId="0" fillId="0" borderId="0" xfId="0" applyFont="1" applyAlignment="1" applyProtection="1">
      <alignment horizontal="center" vertical="center"/>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2" fillId="0" borderId="24" xfId="0" applyFont="1" applyBorder="1" applyAlignment="1">
      <alignment/>
    </xf>
    <xf numFmtId="0" fontId="32" fillId="0" borderId="20" xfId="0" applyFont="1" applyBorder="1" applyAlignment="1">
      <alignment/>
    </xf>
    <xf numFmtId="0" fontId="2" fillId="0" borderId="0" xfId="0" applyFont="1" applyAlignment="1">
      <alignment/>
    </xf>
    <xf numFmtId="0" fontId="32" fillId="0" borderId="0" xfId="0" applyFont="1" applyAlignment="1">
      <alignment/>
    </xf>
    <xf numFmtId="0" fontId="0" fillId="54" borderId="19" xfId="0" applyFont="1" applyFill="1" applyBorder="1" applyAlignment="1" applyProtection="1">
      <alignment horizontal="left"/>
      <protection/>
    </xf>
    <xf numFmtId="0" fontId="37" fillId="54" borderId="19" xfId="0" applyFont="1" applyFill="1" applyBorder="1" applyAlignment="1" applyProtection="1">
      <alignment horizontal="left"/>
      <protection/>
    </xf>
    <xf numFmtId="0" fontId="0" fillId="0" borderId="0" xfId="0" applyAlignment="1">
      <alignment horizontal="center"/>
    </xf>
    <xf numFmtId="1" fontId="0" fillId="0" borderId="0" xfId="0" applyNumberFormat="1" applyAlignment="1">
      <alignment horizontal="center"/>
    </xf>
    <xf numFmtId="0" fontId="40" fillId="0" borderId="0" xfId="0" applyFont="1" applyAlignment="1">
      <alignment/>
    </xf>
    <xf numFmtId="0" fontId="0" fillId="0" borderId="19" xfId="0" applyFont="1" applyFill="1" applyBorder="1" applyAlignment="1" applyProtection="1">
      <alignment horizontal="center" vertical="center" wrapText="1"/>
      <protection/>
    </xf>
    <xf numFmtId="0" fontId="0" fillId="0" borderId="19" xfId="0" applyFont="1" applyFill="1" applyBorder="1" applyAlignment="1" applyProtection="1">
      <alignment horizontal="left" vertical="center" wrapText="1"/>
      <protection/>
    </xf>
    <xf numFmtId="0" fontId="39" fillId="58" borderId="19" xfId="0" applyFont="1" applyFill="1" applyBorder="1" applyAlignment="1" applyProtection="1">
      <alignment horizontal="center" vertical="center" wrapText="1"/>
      <protection/>
    </xf>
    <xf numFmtId="0" fontId="41" fillId="57" borderId="19" xfId="0" applyFont="1" applyFill="1" applyBorder="1" applyAlignment="1">
      <alignment horizontal="center" vertical="center" wrapText="1"/>
    </xf>
    <xf numFmtId="194" fontId="41" fillId="57" borderId="19" xfId="0" applyNumberFormat="1" applyFont="1" applyFill="1" applyBorder="1" applyAlignment="1">
      <alignment horizontal="center" vertical="center" wrapText="1"/>
    </xf>
    <xf numFmtId="0" fontId="22" fillId="0" borderId="0" xfId="0" applyFont="1" applyAlignment="1">
      <alignment horizontal="center"/>
    </xf>
    <xf numFmtId="203" fontId="22" fillId="0" borderId="0" xfId="0" applyNumberFormat="1" applyFont="1" applyAlignment="1">
      <alignment horizontal="center"/>
    </xf>
    <xf numFmtId="0" fontId="27" fillId="0" borderId="0" xfId="0" applyFont="1" applyAlignment="1">
      <alignment horizontal="center"/>
    </xf>
    <xf numFmtId="1" fontId="2" fillId="8" borderId="19" xfId="0" applyNumberFormat="1" applyFont="1" applyFill="1" applyBorder="1" applyAlignment="1">
      <alignment horizontal="center" vertical="center" wrapText="1"/>
    </xf>
    <xf numFmtId="1" fontId="2" fillId="54" borderId="19" xfId="0" applyNumberFormat="1" applyFont="1" applyFill="1" applyBorder="1" applyAlignment="1">
      <alignment horizontal="center" vertical="center" wrapText="1"/>
    </xf>
    <xf numFmtId="1" fontId="21" fillId="0" borderId="19" xfId="0" applyNumberFormat="1" applyFont="1" applyBorder="1" applyAlignment="1">
      <alignment horizontal="center" vertical="center" wrapText="1"/>
    </xf>
    <xf numFmtId="1" fontId="0" fillId="0" borderId="0" xfId="0" applyNumberFormat="1" applyFont="1" applyAlignment="1">
      <alignment horizontal="center" vertical="center" wrapText="1"/>
    </xf>
    <xf numFmtId="1" fontId="34" fillId="58" borderId="19" xfId="0" applyNumberFormat="1" applyFont="1" applyFill="1" applyBorder="1" applyAlignment="1" applyProtection="1">
      <alignment horizontal="center" vertical="center" wrapText="1"/>
      <protection/>
    </xf>
    <xf numFmtId="1" fontId="21" fillId="56" borderId="19" xfId="83" applyNumberFormat="1" applyFont="1" applyFill="1" applyBorder="1" applyAlignment="1">
      <alignment horizontal="center" vertical="center"/>
    </xf>
    <xf numFmtId="1" fontId="21" fillId="54" borderId="19" xfId="83" applyNumberFormat="1" applyFont="1" applyFill="1" applyBorder="1" applyAlignment="1">
      <alignment horizontal="center" vertical="center"/>
    </xf>
    <xf numFmtId="1" fontId="21" fillId="8" borderId="19" xfId="83" applyNumberFormat="1"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0" xfId="0" applyNumberFormat="1" applyFont="1" applyAlignment="1" applyProtection="1">
      <alignment/>
      <protection locked="0"/>
    </xf>
    <xf numFmtId="1" fontId="2" fillId="0" borderId="0" xfId="0" applyNumberFormat="1" applyFont="1" applyAlignment="1" applyProtection="1">
      <alignment/>
      <protection locked="0"/>
    </xf>
    <xf numFmtId="1" fontId="0" fillId="0" borderId="0" xfId="0" applyNumberFormat="1" applyFont="1" applyAlignment="1" applyProtection="1">
      <alignment horizontal="center" vertical="center"/>
      <protection locked="0"/>
    </xf>
    <xf numFmtId="1" fontId="0" fillId="0" borderId="0" xfId="0" applyNumberFormat="1" applyFont="1" applyAlignment="1" applyProtection="1">
      <alignment/>
      <protection locked="0"/>
    </xf>
    <xf numFmtId="1" fontId="0" fillId="54" borderId="19" xfId="0" applyNumberFormat="1" applyFont="1" applyFill="1" applyBorder="1" applyAlignment="1">
      <alignment horizontal="center" vertical="center" wrapText="1"/>
    </xf>
    <xf numFmtId="1" fontId="0" fillId="0" borderId="0" xfId="0" applyNumberFormat="1" applyFont="1" applyAlignment="1">
      <alignment/>
    </xf>
    <xf numFmtId="1" fontId="2" fillId="0" borderId="0" xfId="0" applyNumberFormat="1" applyFont="1" applyAlignment="1">
      <alignment/>
    </xf>
    <xf numFmtId="0" fontId="0" fillId="0" borderId="0" xfId="0" applyFont="1" applyFill="1" applyAlignment="1">
      <alignment horizontal="center"/>
    </xf>
    <xf numFmtId="0" fontId="21" fillId="0" borderId="0" xfId="0" applyFont="1" applyFill="1" applyBorder="1" applyAlignment="1">
      <alignment horizontal="center"/>
    </xf>
    <xf numFmtId="1" fontId="0" fillId="0" borderId="19" xfId="0" applyNumberFormat="1" applyFont="1" applyFill="1" applyBorder="1" applyAlignment="1">
      <alignment horizontal="center"/>
    </xf>
    <xf numFmtId="0" fontId="0" fillId="0" borderId="19" xfId="0" applyFont="1" applyFill="1" applyBorder="1" applyAlignment="1">
      <alignment horizontal="center"/>
    </xf>
    <xf numFmtId="0" fontId="0" fillId="0" borderId="19" xfId="0" applyFont="1" applyFill="1" applyBorder="1" applyAlignment="1">
      <alignment/>
    </xf>
    <xf numFmtId="0" fontId="0" fillId="0" borderId="0" xfId="0" applyFont="1" applyFill="1" applyAlignment="1">
      <alignment/>
    </xf>
    <xf numFmtId="0" fontId="45" fillId="0" borderId="0" xfId="0" applyFont="1" applyFill="1" applyBorder="1" applyAlignment="1">
      <alignment/>
    </xf>
    <xf numFmtId="0" fontId="0" fillId="0" borderId="0" xfId="0" applyFill="1" applyBorder="1" applyAlignment="1">
      <alignment horizontal="center"/>
    </xf>
    <xf numFmtId="0" fontId="0" fillId="0" borderId="19" xfId="0" applyFont="1" applyFill="1" applyBorder="1" applyAlignment="1">
      <alignment/>
    </xf>
    <xf numFmtId="0" fontId="35" fillId="0" borderId="19" xfId="0" applyFont="1" applyFill="1" applyBorder="1" applyAlignment="1">
      <alignment/>
    </xf>
    <xf numFmtId="1" fontId="46" fillId="0" borderId="19" xfId="0" applyNumberFormat="1" applyFont="1" applyFill="1" applyBorder="1" applyAlignment="1">
      <alignment horizontal="center"/>
    </xf>
    <xf numFmtId="0" fontId="33" fillId="0" borderId="0" xfId="0" applyFont="1" applyAlignment="1">
      <alignment/>
    </xf>
    <xf numFmtId="1" fontId="0" fillId="0" borderId="19" xfId="0" applyNumberFormat="1" applyFont="1" applyFill="1" applyBorder="1" applyAlignment="1">
      <alignment horizontal="center"/>
    </xf>
    <xf numFmtId="0" fontId="0" fillId="0" borderId="19" xfId="0" applyFont="1" applyFill="1" applyBorder="1" applyAlignment="1">
      <alignment horizontal="center"/>
    </xf>
    <xf numFmtId="0" fontId="43" fillId="0" borderId="0" xfId="0" applyFont="1" applyFill="1" applyAlignment="1">
      <alignment horizontal="center"/>
    </xf>
    <xf numFmtId="0" fontId="32" fillId="57" borderId="19" xfId="0" applyFont="1" applyFill="1" applyBorder="1" applyAlignment="1">
      <alignment horizontal="center"/>
    </xf>
    <xf numFmtId="0" fontId="44" fillId="57" borderId="19" xfId="0" applyFont="1" applyFill="1" applyBorder="1" applyAlignment="1">
      <alignment horizontal="center"/>
    </xf>
    <xf numFmtId="1" fontId="44" fillId="57" borderId="19" xfId="0" applyNumberFormat="1" applyFont="1" applyFill="1" applyBorder="1" applyAlignment="1">
      <alignment horizontal="center"/>
    </xf>
    <xf numFmtId="0" fontId="47" fillId="0" borderId="31" xfId="0" applyFont="1" applyFill="1" applyBorder="1" applyAlignment="1">
      <alignment horizontal="center"/>
    </xf>
    <xf numFmtId="0" fontId="47" fillId="0" borderId="32" xfId="0" applyFont="1" applyFill="1" applyBorder="1" applyAlignment="1">
      <alignment horizontal="center"/>
    </xf>
    <xf numFmtId="1" fontId="44" fillId="57" borderId="33" xfId="0" applyNumberFormat="1" applyFont="1" applyFill="1" applyBorder="1" applyAlignment="1">
      <alignment horizontal="center"/>
    </xf>
    <xf numFmtId="1" fontId="47" fillId="0" borderId="31" xfId="0" applyNumberFormat="1" applyFont="1" applyFill="1" applyBorder="1" applyAlignment="1">
      <alignment horizontal="center"/>
    </xf>
    <xf numFmtId="1" fontId="47" fillId="0" borderId="32" xfId="0" applyNumberFormat="1" applyFont="1" applyFill="1" applyBorder="1" applyAlignment="1">
      <alignment horizontal="center"/>
    </xf>
    <xf numFmtId="194" fontId="42" fillId="0" borderId="19" xfId="0" applyNumberFormat="1" applyFont="1" applyFill="1" applyBorder="1" applyAlignment="1">
      <alignment horizontal="center"/>
    </xf>
    <xf numFmtId="194" fontId="42" fillId="0" borderId="34" xfId="0" applyNumberFormat="1" applyFont="1" applyFill="1" applyBorder="1" applyAlignment="1">
      <alignment horizontal="center"/>
    </xf>
    <xf numFmtId="194" fontId="44" fillId="0" borderId="35" xfId="0" applyNumberFormat="1" applyFont="1" applyFill="1" applyBorder="1" applyAlignment="1">
      <alignment horizontal="center"/>
    </xf>
    <xf numFmtId="194" fontId="75" fillId="59" borderId="19" xfId="0" applyNumberFormat="1" applyFont="1" applyFill="1" applyBorder="1" applyAlignment="1">
      <alignment horizontal="center"/>
    </xf>
    <xf numFmtId="194" fontId="75" fillId="59" borderId="34" xfId="0" applyNumberFormat="1" applyFont="1" applyFill="1" applyBorder="1" applyAlignment="1">
      <alignment horizontal="center"/>
    </xf>
    <xf numFmtId="194" fontId="76" fillId="59" borderId="35" xfId="0" applyNumberFormat="1" applyFont="1" applyFill="1" applyBorder="1" applyAlignment="1">
      <alignment horizontal="center"/>
    </xf>
    <xf numFmtId="0" fontId="0" fillId="0" borderId="19" xfId="0" applyFont="1" applyFill="1" applyBorder="1" applyAlignment="1" applyProtection="1">
      <alignment horizontal="left" vertical="center" wrapText="1"/>
      <protection/>
    </xf>
    <xf numFmtId="1" fontId="0" fillId="0" borderId="0" xfId="0" applyNumberFormat="1" applyAlignment="1">
      <alignment/>
    </xf>
    <xf numFmtId="0" fontId="19" fillId="0" borderId="24" xfId="0" applyFont="1" applyBorder="1" applyAlignment="1">
      <alignment horizontal="left" vertical="top"/>
    </xf>
    <xf numFmtId="0" fontId="19" fillId="0" borderId="24" xfId="0" applyFont="1" applyBorder="1" applyAlignment="1">
      <alignment horizontal="left" vertical="top" wrapText="1"/>
    </xf>
    <xf numFmtId="0" fontId="19" fillId="0" borderId="24" xfId="0" applyNumberFormat="1" applyFont="1" applyBorder="1" applyAlignment="1">
      <alignment horizontal="left" vertical="top" wrapText="1"/>
    </xf>
    <xf numFmtId="194" fontId="44" fillId="59" borderId="35" xfId="0" applyNumberFormat="1" applyFont="1" applyFill="1" applyBorder="1" applyAlignment="1">
      <alignment horizontal="center"/>
    </xf>
    <xf numFmtId="0" fontId="56" fillId="0" borderId="19" xfId="104" applyBorder="1" applyAlignment="1">
      <alignment horizontal="center"/>
      <protection/>
    </xf>
    <xf numFmtId="0" fontId="56" fillId="0" borderId="36" xfId="104" applyBorder="1" applyAlignment="1">
      <alignment horizontal="center"/>
      <protection/>
    </xf>
    <xf numFmtId="0" fontId="56" fillId="0" borderId="37" xfId="104" applyBorder="1" applyAlignment="1">
      <alignment horizontal="center"/>
      <protection/>
    </xf>
    <xf numFmtId="0" fontId="56" fillId="0" borderId="38" xfId="104" applyBorder="1" applyAlignment="1">
      <alignment horizontal="center"/>
      <protection/>
    </xf>
    <xf numFmtId="1" fontId="23" fillId="6" borderId="19" xfId="0" applyNumberFormat="1" applyFont="1" applyFill="1" applyBorder="1" applyAlignment="1" applyProtection="1">
      <alignment horizontal="center" vertical="center"/>
      <protection/>
    </xf>
    <xf numFmtId="0" fontId="56" fillId="60" borderId="19" xfId="0" applyFont="1" applyFill="1" applyBorder="1" applyAlignment="1" applyProtection="1">
      <alignment horizontal="center" vertical="center"/>
      <protection/>
    </xf>
    <xf numFmtId="194" fontId="42" fillId="61" borderId="19" xfId="0" applyNumberFormat="1" applyFont="1" applyFill="1" applyBorder="1" applyAlignment="1">
      <alignment horizontal="center"/>
    </xf>
    <xf numFmtId="194" fontId="77" fillId="62" borderId="19" xfId="0" applyNumberFormat="1" applyFont="1" applyFill="1" applyBorder="1" applyAlignment="1">
      <alignment horizontal="center"/>
    </xf>
    <xf numFmtId="194" fontId="77" fillId="63" borderId="19" xfId="0" applyNumberFormat="1" applyFont="1" applyFill="1" applyBorder="1" applyAlignment="1">
      <alignment horizontal="center"/>
    </xf>
    <xf numFmtId="194" fontId="75" fillId="61" borderId="19" xfId="0" applyNumberFormat="1" applyFont="1" applyFill="1" applyBorder="1" applyAlignment="1">
      <alignment horizontal="center"/>
    </xf>
    <xf numFmtId="0" fontId="23" fillId="7" borderId="39" xfId="0" applyFont="1" applyFill="1" applyBorder="1" applyAlignment="1" applyProtection="1">
      <alignment horizontal="center" vertical="center"/>
      <protection/>
    </xf>
    <xf numFmtId="0" fontId="31" fillId="0" borderId="0" xfId="0" applyFont="1" applyBorder="1" applyAlignment="1">
      <alignment horizontal="center" vertical="center"/>
    </xf>
    <xf numFmtId="194" fontId="42" fillId="62" borderId="19" xfId="0" applyNumberFormat="1" applyFont="1" applyFill="1" applyBorder="1" applyAlignment="1">
      <alignment horizontal="center"/>
    </xf>
    <xf numFmtId="194" fontId="75" fillId="59" borderId="0" xfId="0" applyNumberFormat="1" applyFont="1" applyFill="1" applyBorder="1" applyAlignment="1">
      <alignment horizontal="center"/>
    </xf>
    <xf numFmtId="194" fontId="76" fillId="59" borderId="0" xfId="0" applyNumberFormat="1" applyFont="1" applyFill="1" applyBorder="1" applyAlignment="1">
      <alignment horizontal="center"/>
    </xf>
    <xf numFmtId="0" fontId="45" fillId="64" borderId="33" xfId="0" applyFont="1" applyFill="1" applyBorder="1" applyAlignment="1">
      <alignment horizontal="center"/>
    </xf>
    <xf numFmtId="0" fontId="21" fillId="65" borderId="33" xfId="0" applyFont="1" applyFill="1" applyBorder="1" applyAlignment="1">
      <alignment horizontal="center"/>
    </xf>
    <xf numFmtId="0" fontId="45" fillId="66" borderId="33" xfId="0" applyFont="1" applyFill="1" applyBorder="1" applyAlignment="1">
      <alignment/>
    </xf>
    <xf numFmtId="194" fontId="77" fillId="59" borderId="0" xfId="0" applyNumberFormat="1" applyFont="1" applyFill="1" applyBorder="1" applyAlignment="1">
      <alignment horizontal="center"/>
    </xf>
    <xf numFmtId="0" fontId="0" fillId="59" borderId="0" xfId="0" applyFill="1" applyBorder="1" applyAlignment="1">
      <alignment/>
    </xf>
    <xf numFmtId="194" fontId="41" fillId="59" borderId="0" xfId="0" applyNumberFormat="1" applyFont="1" applyFill="1" applyBorder="1" applyAlignment="1">
      <alignment horizontal="center" vertical="center" wrapText="1"/>
    </xf>
    <xf numFmtId="0" fontId="40" fillId="59" borderId="0" xfId="0" applyFont="1" applyFill="1" applyBorder="1" applyAlignment="1">
      <alignment/>
    </xf>
    <xf numFmtId="0" fontId="41" fillId="57" borderId="31" xfId="0" applyFont="1" applyFill="1" applyBorder="1" applyAlignment="1">
      <alignment horizontal="center" vertical="center" wrapText="1"/>
    </xf>
    <xf numFmtId="1" fontId="0" fillId="0" borderId="31" xfId="0" applyNumberFormat="1" applyFont="1" applyFill="1" applyBorder="1" applyAlignment="1">
      <alignment horizontal="center"/>
    </xf>
    <xf numFmtId="1" fontId="46" fillId="0" borderId="31" xfId="0" applyNumberFormat="1" applyFont="1" applyFill="1" applyBorder="1" applyAlignment="1">
      <alignment horizontal="center"/>
    </xf>
    <xf numFmtId="0" fontId="24" fillId="54" borderId="19"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6" borderId="19" xfId="0" applyFont="1" applyFill="1" applyBorder="1" applyAlignment="1">
      <alignment horizontal="center" vertical="center" wrapText="1"/>
    </xf>
    <xf numFmtId="216" fontId="23" fillId="2" borderId="19" xfId="83" applyNumberFormat="1" applyFont="1" applyFill="1" applyBorder="1" applyAlignment="1">
      <alignment horizontal="center" vertical="center"/>
    </xf>
    <xf numFmtId="216" fontId="23" fillId="6" borderId="19" xfId="83" applyNumberFormat="1" applyFont="1" applyFill="1" applyBorder="1" applyAlignment="1">
      <alignment horizontal="center" vertical="center"/>
    </xf>
    <xf numFmtId="0" fontId="24" fillId="54" borderId="19" xfId="0" applyFont="1" applyFill="1" applyBorder="1" applyAlignment="1" applyProtection="1">
      <alignment horizontal="left" vertical="center"/>
      <protection/>
    </xf>
    <xf numFmtId="216" fontId="24" fillId="2" borderId="19" xfId="83" applyNumberFormat="1" applyFont="1" applyFill="1" applyBorder="1" applyAlignment="1">
      <alignment horizontal="center" vertical="center"/>
    </xf>
    <xf numFmtId="1" fontId="23" fillId="0" borderId="0" xfId="0" applyNumberFormat="1" applyFont="1" applyFill="1" applyAlignment="1" applyProtection="1">
      <alignment horizontal="center"/>
      <protection/>
    </xf>
    <xf numFmtId="1" fontId="25" fillId="0" borderId="0" xfId="0" applyNumberFormat="1" applyFont="1" applyFill="1" applyAlignment="1" applyProtection="1">
      <alignment horizontal="center"/>
      <protection/>
    </xf>
    <xf numFmtId="194" fontId="77" fillId="67" borderId="19" xfId="0" applyNumberFormat="1" applyFont="1" applyFill="1" applyBorder="1" applyAlignment="1">
      <alignment horizontal="center"/>
    </xf>
    <xf numFmtId="194" fontId="77" fillId="68" borderId="19" xfId="0" applyNumberFormat="1" applyFont="1" applyFill="1" applyBorder="1" applyAlignment="1">
      <alignment horizontal="center"/>
    </xf>
    <xf numFmtId="194" fontId="75" fillId="63" borderId="19" xfId="0" applyNumberFormat="1" applyFont="1" applyFill="1" applyBorder="1" applyAlignment="1">
      <alignment horizontal="center"/>
    </xf>
    <xf numFmtId="194" fontId="78" fillId="63" borderId="35" xfId="0" applyNumberFormat="1" applyFont="1" applyFill="1" applyBorder="1" applyAlignment="1">
      <alignment horizontal="center"/>
    </xf>
    <xf numFmtId="194" fontId="42" fillId="63" borderId="19" xfId="0" applyNumberFormat="1" applyFont="1" applyFill="1" applyBorder="1" applyAlignment="1">
      <alignment horizontal="center"/>
    </xf>
    <xf numFmtId="194" fontId="75" fillId="68" borderId="19" xfId="0" applyNumberFormat="1" applyFont="1" applyFill="1" applyBorder="1" applyAlignment="1">
      <alignment horizontal="center"/>
    </xf>
    <xf numFmtId="194" fontId="42" fillId="68" borderId="19" xfId="0" applyNumberFormat="1" applyFont="1" applyFill="1" applyBorder="1" applyAlignment="1">
      <alignment horizontal="center"/>
    </xf>
    <xf numFmtId="194" fontId="44" fillId="63" borderId="35" xfId="0" applyNumberFormat="1" applyFont="1" applyFill="1" applyBorder="1" applyAlignment="1">
      <alignment horizontal="center"/>
    </xf>
    <xf numFmtId="194" fontId="76" fillId="63" borderId="35" xfId="0" applyNumberFormat="1" applyFont="1" applyFill="1" applyBorder="1" applyAlignment="1">
      <alignment horizontal="center"/>
    </xf>
    <xf numFmtId="0" fontId="30" fillId="69" borderId="40" xfId="0" applyFont="1" applyFill="1" applyBorder="1" applyAlignment="1">
      <alignment horizontal="center" vertical="center"/>
    </xf>
    <xf numFmtId="0" fontId="30" fillId="69" borderId="41" xfId="0" applyFont="1" applyFill="1" applyBorder="1" applyAlignment="1">
      <alignment horizontal="center" vertical="center"/>
    </xf>
    <xf numFmtId="0" fontId="21" fillId="56" borderId="19" xfId="0" applyFont="1" applyFill="1" applyBorder="1" applyAlignment="1">
      <alignment horizontal="center" vertical="center"/>
    </xf>
    <xf numFmtId="0" fontId="21" fillId="8" borderId="19" xfId="0" applyFont="1" applyFill="1" applyBorder="1" applyAlignment="1">
      <alignment horizontal="center" vertical="center"/>
    </xf>
    <xf numFmtId="0" fontId="35" fillId="0" borderId="0" xfId="0" applyFont="1" applyAlignment="1">
      <alignment horizontal="center"/>
    </xf>
    <xf numFmtId="0" fontId="48" fillId="0" borderId="19" xfId="0" applyFont="1" applyBorder="1" applyAlignment="1">
      <alignment horizontal="center"/>
    </xf>
    <xf numFmtId="0" fontId="31" fillId="0" borderId="0" xfId="0" applyFont="1" applyBorder="1" applyAlignment="1">
      <alignment horizontal="center" vertical="center"/>
    </xf>
    <xf numFmtId="0" fontId="31" fillId="0" borderId="40" xfId="0" applyFont="1" applyBorder="1" applyAlignment="1">
      <alignment horizontal="center" vertical="center"/>
    </xf>
    <xf numFmtId="0" fontId="35" fillId="0" borderId="0" xfId="0" applyFont="1" applyAlignment="1">
      <alignment horizontal="center" vertical="center" wrapText="1"/>
    </xf>
  </cellXfs>
  <cellStyles count="13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Euro 2" xfId="77"/>
    <cellStyle name="Excel Built-in Normal 6" xfId="78"/>
    <cellStyle name="Hyperlink" xfId="79"/>
    <cellStyle name="Followed Hyperlink" xfId="80"/>
    <cellStyle name="Incorrecto" xfId="81"/>
    <cellStyle name="Incorrecto 2" xfId="82"/>
    <cellStyle name="Comma" xfId="83"/>
    <cellStyle name="Comma [0]" xfId="84"/>
    <cellStyle name="Millares 2" xfId="85"/>
    <cellStyle name="Millares 2 2" xfId="86"/>
    <cellStyle name="Millares 2 2 2" xfId="87"/>
    <cellStyle name="Millares 2 2 2 2" xfId="88"/>
    <cellStyle name="Millares 2 2 3" xfId="89"/>
    <cellStyle name="Millares 2 3" xfId="90"/>
    <cellStyle name="Millares 2 3 2" xfId="91"/>
    <cellStyle name="Millares 2 4" xfId="92"/>
    <cellStyle name="Millares 2 5" xfId="93"/>
    <cellStyle name="Millares 3" xfId="94"/>
    <cellStyle name="Millares 4" xfId="95"/>
    <cellStyle name="Millares 4 2" xfId="96"/>
    <cellStyle name="Currency" xfId="97"/>
    <cellStyle name="Currency [0]" xfId="98"/>
    <cellStyle name="Neutral" xfId="99"/>
    <cellStyle name="Neutral 2" xfId="100"/>
    <cellStyle name="Normal 2" xfId="101"/>
    <cellStyle name="Normal 3" xfId="102"/>
    <cellStyle name="Normal 3 2" xfId="103"/>
    <cellStyle name="Normal 4" xfId="104"/>
    <cellStyle name="Normal 4 2" xfId="105"/>
    <cellStyle name="Normal 4 3" xfId="106"/>
    <cellStyle name="Normal 4_F.AMARILLA" xfId="107"/>
    <cellStyle name="Normal 5" xfId="108"/>
    <cellStyle name="Normal 5 2" xfId="109"/>
    <cellStyle name="Normal 5_F.AMARILLA" xfId="110"/>
    <cellStyle name="Normal 6" xfId="111"/>
    <cellStyle name="Normal 7" xfId="112"/>
    <cellStyle name="Notas" xfId="113"/>
    <cellStyle name="Notas 2" xfId="114"/>
    <cellStyle name="Percent" xfId="115"/>
    <cellStyle name="Porcentaje 2" xfId="116"/>
    <cellStyle name="Porcentaje 2 2" xfId="117"/>
    <cellStyle name="Porcentaje 2 2 2" xfId="118"/>
    <cellStyle name="Porcentaje 2 3" xfId="119"/>
    <cellStyle name="Porcentaje 3" xfId="120"/>
    <cellStyle name="Porcentaje 3 2" xfId="121"/>
    <cellStyle name="Porcentaje 4" xfId="122"/>
    <cellStyle name="Porcentaje 4 2" xfId="123"/>
    <cellStyle name="Porcentaje 4 2 2" xfId="124"/>
    <cellStyle name="Porcentaje 4 3" xfId="125"/>
    <cellStyle name="Porcentaje 5" xfId="126"/>
    <cellStyle name="Porcentaje 6" xfId="127"/>
    <cellStyle name="Porcentaje 6 2" xfId="128"/>
    <cellStyle name="Porcentual 2" xfId="129"/>
    <cellStyle name="Porcentual 2 2" xfId="130"/>
    <cellStyle name="Salida" xfId="131"/>
    <cellStyle name="Salida 2" xfId="132"/>
    <cellStyle name="Texto de advertencia" xfId="133"/>
    <cellStyle name="Texto de advertencia 2" xfId="134"/>
    <cellStyle name="Texto explicativo" xfId="135"/>
    <cellStyle name="Texto explicativo 2" xfId="136"/>
    <cellStyle name="Título" xfId="137"/>
    <cellStyle name="Título 1 2" xfId="138"/>
    <cellStyle name="Título 2" xfId="139"/>
    <cellStyle name="Título 2 2" xfId="140"/>
    <cellStyle name="Título 3" xfId="141"/>
    <cellStyle name="Título 3 2" xfId="142"/>
    <cellStyle name="Título 4" xfId="143"/>
    <cellStyle name="Total" xfId="144"/>
    <cellStyle name="Total 2" xfId="145"/>
  </cellStyles>
  <dxfs count="15">
    <dxf>
      <font>
        <b/>
        <i val="0"/>
        <color theme="0"/>
      </font>
      <fill>
        <patternFill>
          <bgColor rgb="FFFF0000"/>
        </patternFill>
      </fill>
    </dxf>
    <dxf>
      <font>
        <b/>
        <i val="0"/>
      </font>
      <fill>
        <patternFill>
          <bgColor rgb="FFFFFF00"/>
        </patternFill>
      </fill>
    </dxf>
    <dxf>
      <font>
        <b/>
        <i val="0"/>
        <color theme="0"/>
      </font>
      <fill>
        <patternFill>
          <bgColor rgb="FF008000"/>
        </patternFill>
      </fill>
    </dxf>
    <dxf>
      <font>
        <b/>
        <i val="0"/>
        <color theme="0"/>
      </font>
      <fill>
        <patternFill>
          <bgColor rgb="FFFF0000"/>
        </patternFill>
      </fill>
    </dxf>
    <dxf>
      <font>
        <b/>
        <i val="0"/>
      </font>
      <fill>
        <patternFill>
          <bgColor rgb="FFFFFF00"/>
        </patternFill>
      </fill>
    </dxf>
    <dxf>
      <font>
        <b/>
        <i val="0"/>
        <color theme="0"/>
      </font>
      <fill>
        <patternFill>
          <bgColor rgb="FF008000"/>
        </patternFill>
      </fill>
    </dxf>
    <dxf>
      <font>
        <b/>
        <i val="0"/>
        <color theme="0"/>
      </font>
      <fill>
        <patternFill>
          <bgColor rgb="FFFF0000"/>
        </patternFill>
      </fill>
    </dxf>
    <dxf>
      <font>
        <b/>
        <i val="0"/>
      </font>
      <fill>
        <patternFill>
          <bgColor rgb="FFFFFF00"/>
        </patternFill>
      </fill>
    </dxf>
    <dxf>
      <font>
        <b/>
        <i val="0"/>
        <color theme="0"/>
      </font>
      <fill>
        <patternFill>
          <bgColor rgb="FF008000"/>
        </patternFill>
      </fill>
    </dxf>
    <dxf>
      <font>
        <b/>
        <i val="0"/>
        <color theme="0"/>
      </font>
      <fill>
        <patternFill>
          <bgColor rgb="FFFF0000"/>
        </patternFill>
      </fill>
    </dxf>
    <dxf>
      <font>
        <b/>
        <i val="0"/>
      </font>
      <fill>
        <patternFill>
          <bgColor rgb="FFFFFF00"/>
        </patternFill>
      </fill>
    </dxf>
    <dxf>
      <font>
        <b/>
        <i val="0"/>
        <color theme="0"/>
      </font>
      <fill>
        <patternFill>
          <bgColor rgb="FF008000"/>
        </patternFill>
      </fill>
    </dxf>
    <dxf>
      <font>
        <b/>
        <i val="0"/>
        <color theme="0"/>
      </font>
      <fill>
        <patternFill>
          <bgColor rgb="FFFF0000"/>
        </patternFill>
      </fill>
    </dxf>
    <dxf>
      <font>
        <b/>
        <i val="0"/>
      </font>
      <fill>
        <patternFill>
          <bgColor rgb="FFFFFF00"/>
        </patternFill>
      </fill>
    </dxf>
    <dxf>
      <font>
        <b/>
        <i val="0"/>
        <color theme="0"/>
      </font>
      <fill>
        <patternFill>
          <bgColor rgb="FF008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28575</xdr:rowOff>
    </xdr:from>
    <xdr:to>
      <xdr:col>17</xdr:col>
      <xdr:colOff>114300</xdr:colOff>
      <xdr:row>1</xdr:row>
      <xdr:rowOff>228600</xdr:rowOff>
    </xdr:to>
    <xdr:pic>
      <xdr:nvPicPr>
        <xdr:cNvPr id="1" name="Picture 4"/>
        <xdr:cNvPicPr preferRelativeResize="1">
          <a:picLocks noChangeAspect="1"/>
        </xdr:cNvPicPr>
      </xdr:nvPicPr>
      <xdr:blipFill>
        <a:blip r:embed="rId1"/>
        <a:stretch>
          <a:fillRect/>
        </a:stretch>
      </xdr:blipFill>
      <xdr:spPr>
        <a:xfrm>
          <a:off x="13077825" y="28575"/>
          <a:ext cx="1304925"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38100</xdr:rowOff>
    </xdr:from>
    <xdr:to>
      <xdr:col>17</xdr:col>
      <xdr:colOff>142875</xdr:colOff>
      <xdr:row>1</xdr:row>
      <xdr:rowOff>238125</xdr:rowOff>
    </xdr:to>
    <xdr:pic>
      <xdr:nvPicPr>
        <xdr:cNvPr id="1" name="Picture 4"/>
        <xdr:cNvPicPr preferRelativeResize="1">
          <a:picLocks noChangeAspect="1"/>
        </xdr:cNvPicPr>
      </xdr:nvPicPr>
      <xdr:blipFill>
        <a:blip r:embed="rId1"/>
        <a:stretch>
          <a:fillRect/>
        </a:stretch>
      </xdr:blipFill>
      <xdr:spPr>
        <a:xfrm>
          <a:off x="13020675" y="38100"/>
          <a:ext cx="13049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28575</xdr:rowOff>
    </xdr:from>
    <xdr:to>
      <xdr:col>17</xdr:col>
      <xdr:colOff>114300</xdr:colOff>
      <xdr:row>1</xdr:row>
      <xdr:rowOff>228600</xdr:rowOff>
    </xdr:to>
    <xdr:pic>
      <xdr:nvPicPr>
        <xdr:cNvPr id="1" name="Picture 4"/>
        <xdr:cNvPicPr preferRelativeResize="1">
          <a:picLocks noChangeAspect="1"/>
        </xdr:cNvPicPr>
      </xdr:nvPicPr>
      <xdr:blipFill>
        <a:blip r:embed="rId1"/>
        <a:stretch>
          <a:fillRect/>
        </a:stretch>
      </xdr:blipFill>
      <xdr:spPr>
        <a:xfrm>
          <a:off x="13077825" y="28575"/>
          <a:ext cx="13049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28575</xdr:rowOff>
    </xdr:from>
    <xdr:to>
      <xdr:col>17</xdr:col>
      <xdr:colOff>114300</xdr:colOff>
      <xdr:row>1</xdr:row>
      <xdr:rowOff>228600</xdr:rowOff>
    </xdr:to>
    <xdr:pic>
      <xdr:nvPicPr>
        <xdr:cNvPr id="1" name="Picture 4"/>
        <xdr:cNvPicPr preferRelativeResize="1">
          <a:picLocks noChangeAspect="1"/>
        </xdr:cNvPicPr>
      </xdr:nvPicPr>
      <xdr:blipFill>
        <a:blip r:embed="rId1"/>
        <a:stretch>
          <a:fillRect/>
        </a:stretch>
      </xdr:blipFill>
      <xdr:spPr>
        <a:xfrm>
          <a:off x="13077825" y="28575"/>
          <a:ext cx="13049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390525</xdr:colOff>
      <xdr:row>0</xdr:row>
      <xdr:rowOff>47625</xdr:rowOff>
    </xdr:from>
    <xdr:to>
      <xdr:col>17</xdr:col>
      <xdr:colOff>133350</xdr:colOff>
      <xdr:row>1</xdr:row>
      <xdr:rowOff>247650</xdr:rowOff>
    </xdr:to>
    <xdr:pic>
      <xdr:nvPicPr>
        <xdr:cNvPr id="1" name="Picture 4"/>
        <xdr:cNvPicPr preferRelativeResize="1">
          <a:picLocks noChangeAspect="1"/>
        </xdr:cNvPicPr>
      </xdr:nvPicPr>
      <xdr:blipFill>
        <a:blip r:embed="rId1"/>
        <a:stretch>
          <a:fillRect/>
        </a:stretch>
      </xdr:blipFill>
      <xdr:spPr>
        <a:xfrm>
          <a:off x="13096875" y="47625"/>
          <a:ext cx="130492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390525</xdr:colOff>
      <xdr:row>0</xdr:row>
      <xdr:rowOff>47625</xdr:rowOff>
    </xdr:from>
    <xdr:to>
      <xdr:col>17</xdr:col>
      <xdr:colOff>133350</xdr:colOff>
      <xdr:row>1</xdr:row>
      <xdr:rowOff>247650</xdr:rowOff>
    </xdr:to>
    <xdr:pic>
      <xdr:nvPicPr>
        <xdr:cNvPr id="1" name="Picture 4"/>
        <xdr:cNvPicPr preferRelativeResize="1">
          <a:picLocks noChangeAspect="1"/>
        </xdr:cNvPicPr>
      </xdr:nvPicPr>
      <xdr:blipFill>
        <a:blip r:embed="rId1"/>
        <a:stretch>
          <a:fillRect/>
        </a:stretch>
      </xdr:blipFill>
      <xdr:spPr>
        <a:xfrm>
          <a:off x="13096875" y="47625"/>
          <a:ext cx="13049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0</xdr:row>
      <xdr:rowOff>38100</xdr:rowOff>
    </xdr:from>
    <xdr:to>
      <xdr:col>17</xdr:col>
      <xdr:colOff>19050</xdr:colOff>
      <xdr:row>1</xdr:row>
      <xdr:rowOff>238125</xdr:rowOff>
    </xdr:to>
    <xdr:pic>
      <xdr:nvPicPr>
        <xdr:cNvPr id="1" name="Picture 4"/>
        <xdr:cNvPicPr preferRelativeResize="1">
          <a:picLocks noChangeAspect="1"/>
        </xdr:cNvPicPr>
      </xdr:nvPicPr>
      <xdr:blipFill>
        <a:blip r:embed="rId1"/>
        <a:stretch>
          <a:fillRect/>
        </a:stretch>
      </xdr:blipFill>
      <xdr:spPr>
        <a:xfrm>
          <a:off x="12982575" y="38100"/>
          <a:ext cx="130492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419100</xdr:colOff>
      <xdr:row>0</xdr:row>
      <xdr:rowOff>47625</xdr:rowOff>
    </xdr:from>
    <xdr:to>
      <xdr:col>17</xdr:col>
      <xdr:colOff>161925</xdr:colOff>
      <xdr:row>1</xdr:row>
      <xdr:rowOff>247650</xdr:rowOff>
    </xdr:to>
    <xdr:pic>
      <xdr:nvPicPr>
        <xdr:cNvPr id="1" name="Picture 4"/>
        <xdr:cNvPicPr preferRelativeResize="1">
          <a:picLocks noChangeAspect="1"/>
        </xdr:cNvPicPr>
      </xdr:nvPicPr>
      <xdr:blipFill>
        <a:blip r:embed="rId1"/>
        <a:stretch>
          <a:fillRect/>
        </a:stretch>
      </xdr:blipFill>
      <xdr:spPr>
        <a:xfrm>
          <a:off x="13144500" y="47625"/>
          <a:ext cx="130492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419100</xdr:colOff>
      <xdr:row>0</xdr:row>
      <xdr:rowOff>38100</xdr:rowOff>
    </xdr:from>
    <xdr:to>
      <xdr:col>17</xdr:col>
      <xdr:colOff>161925</xdr:colOff>
      <xdr:row>1</xdr:row>
      <xdr:rowOff>238125</xdr:rowOff>
    </xdr:to>
    <xdr:pic>
      <xdr:nvPicPr>
        <xdr:cNvPr id="1" name="Picture 4"/>
        <xdr:cNvPicPr preferRelativeResize="1">
          <a:picLocks noChangeAspect="1"/>
        </xdr:cNvPicPr>
      </xdr:nvPicPr>
      <xdr:blipFill>
        <a:blip r:embed="rId1"/>
        <a:stretch>
          <a:fillRect/>
        </a:stretch>
      </xdr:blipFill>
      <xdr:spPr>
        <a:xfrm>
          <a:off x="13125450" y="38100"/>
          <a:ext cx="1304925"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38100</xdr:rowOff>
    </xdr:from>
    <xdr:to>
      <xdr:col>17</xdr:col>
      <xdr:colOff>142875</xdr:colOff>
      <xdr:row>1</xdr:row>
      <xdr:rowOff>238125</xdr:rowOff>
    </xdr:to>
    <xdr:pic>
      <xdr:nvPicPr>
        <xdr:cNvPr id="1" name="Picture 4"/>
        <xdr:cNvPicPr preferRelativeResize="1">
          <a:picLocks noChangeAspect="1"/>
        </xdr:cNvPicPr>
      </xdr:nvPicPr>
      <xdr:blipFill>
        <a:blip r:embed="rId1"/>
        <a:stretch>
          <a:fillRect/>
        </a:stretch>
      </xdr:blipFill>
      <xdr:spPr>
        <a:xfrm>
          <a:off x="13020675" y="38100"/>
          <a:ext cx="13049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9"/>
  <dimension ref="A1:C19"/>
  <sheetViews>
    <sheetView zoomScalePageLayoutView="0" workbookViewId="0" topLeftCell="B7">
      <selection activeCell="B7" sqref="B7"/>
    </sheetView>
  </sheetViews>
  <sheetFormatPr defaultColWidth="0" defaultRowHeight="12.75" zeroHeight="1"/>
  <cols>
    <col min="1" max="1" width="11.421875" style="30" customWidth="1"/>
    <col min="2" max="2" width="169.7109375" style="30" bestFit="1" customWidth="1"/>
    <col min="3" max="3" width="11.421875" style="30" customWidth="1"/>
    <col min="4" max="16384" width="0" style="30" hidden="1" customWidth="1"/>
  </cols>
  <sheetData>
    <row r="1" spans="1:3" ht="16.5" thickTop="1">
      <c r="A1" s="27"/>
      <c r="B1" s="28"/>
      <c r="C1" s="29"/>
    </row>
    <row r="2" spans="1:3" ht="23.25">
      <c r="A2" s="31"/>
      <c r="B2" s="32" t="s">
        <v>94</v>
      </c>
      <c r="C2" s="33"/>
    </row>
    <row r="3" spans="1:3" ht="23.25">
      <c r="A3" s="31"/>
      <c r="B3" s="32"/>
      <c r="C3" s="33"/>
    </row>
    <row r="4" spans="1:3" ht="28.5" customHeight="1">
      <c r="A4" s="31"/>
      <c r="B4" s="34" t="s">
        <v>58</v>
      </c>
      <c r="C4" s="33"/>
    </row>
    <row r="5" spans="1:3" ht="22.5" customHeight="1">
      <c r="A5" s="31"/>
      <c r="B5" s="139" t="s">
        <v>102</v>
      </c>
      <c r="C5" s="33"/>
    </row>
    <row r="6" spans="1:3" ht="55.5" customHeight="1">
      <c r="A6" s="31"/>
      <c r="B6" s="140" t="s">
        <v>101</v>
      </c>
      <c r="C6" s="33"/>
    </row>
    <row r="7" spans="1:3" ht="56.25" customHeight="1">
      <c r="A7" s="31"/>
      <c r="B7" s="141" t="s">
        <v>100</v>
      </c>
      <c r="C7" s="33"/>
    </row>
    <row r="8" spans="1:3" ht="38.25" customHeight="1">
      <c r="A8" s="31"/>
      <c r="B8" s="140" t="s">
        <v>99</v>
      </c>
      <c r="C8" s="33"/>
    </row>
    <row r="9" spans="1:3" ht="70.5" customHeight="1">
      <c r="A9" s="31"/>
      <c r="B9" s="140" t="s">
        <v>98</v>
      </c>
      <c r="C9" s="33"/>
    </row>
    <row r="10" spans="1:3" ht="54.75" customHeight="1">
      <c r="A10" s="31"/>
      <c r="B10" s="140" t="s">
        <v>95</v>
      </c>
      <c r="C10" s="33"/>
    </row>
    <row r="11" spans="1:3" ht="23.25" customHeight="1">
      <c r="A11" s="31"/>
      <c r="B11" s="139" t="s">
        <v>96</v>
      </c>
      <c r="C11" s="33"/>
    </row>
    <row r="12" spans="1:3" ht="31.5">
      <c r="A12" s="31"/>
      <c r="B12" s="140" t="s">
        <v>97</v>
      </c>
      <c r="C12" s="33"/>
    </row>
    <row r="13" spans="1:3" ht="16.5" thickBot="1">
      <c r="A13" s="36"/>
      <c r="B13" s="37"/>
      <c r="C13" s="38"/>
    </row>
    <row r="14" spans="1:3" ht="16.5" hidden="1" thickTop="1">
      <c r="A14" s="39"/>
      <c r="B14" s="40"/>
      <c r="C14" s="39"/>
    </row>
    <row r="15" ht="15.75" hidden="1">
      <c r="B15" s="35"/>
    </row>
    <row r="16" ht="15.75" hidden="1">
      <c r="B16" s="35"/>
    </row>
    <row r="17" ht="15.75" hidden="1">
      <c r="B17" s="35"/>
    </row>
    <row r="18" ht="15.75" hidden="1">
      <c r="B18" s="35"/>
    </row>
    <row r="19" ht="15.75" hidden="1">
      <c r="B19" s="35"/>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Hoja6">
    <tabColor theme="5" tint="0.39998000860214233"/>
  </sheetPr>
  <dimension ref="A1:T22"/>
  <sheetViews>
    <sheetView zoomScale="84" zoomScaleNormal="84"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5" customHeight="1"/>
  <cols>
    <col min="1" max="1" width="27.00390625" style="7" bestFit="1" customWidth="1"/>
    <col min="2" max="2" width="85.421875" style="16" bestFit="1" customWidth="1"/>
    <col min="3" max="3" width="27.00390625" style="16" bestFit="1" customWidth="1"/>
    <col min="4" max="5" width="13.140625" style="8" customWidth="1"/>
    <col min="6" max="18" width="13.140625" style="7" customWidth="1"/>
    <col min="19" max="20" width="13.0039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30">
      <c r="A2" s="9" t="s">
        <v>0</v>
      </c>
      <c r="B2" s="18" t="s">
        <v>1</v>
      </c>
      <c r="C2" s="18" t="s">
        <v>10</v>
      </c>
      <c r="D2" s="19" t="s">
        <v>136</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3">
        <v>80</v>
      </c>
      <c r="E3" s="4">
        <f aca="true" t="shared" si="0" ref="E3:E15">D3/12</f>
        <v>6.666666666666667</v>
      </c>
      <c r="F3" s="5">
        <v>56</v>
      </c>
      <c r="G3" s="5">
        <v>60</v>
      </c>
      <c r="H3" s="5">
        <v>41</v>
      </c>
      <c r="I3" s="5">
        <v>27</v>
      </c>
      <c r="J3" s="5">
        <v>19</v>
      </c>
      <c r="K3" s="5">
        <v>25</v>
      </c>
      <c r="L3" s="5">
        <v>0</v>
      </c>
      <c r="M3" s="5">
        <v>0</v>
      </c>
      <c r="N3" s="5">
        <v>0</v>
      </c>
      <c r="O3" s="5">
        <v>0</v>
      </c>
      <c r="P3" s="5">
        <v>0</v>
      </c>
      <c r="Q3" s="5">
        <v>0</v>
      </c>
      <c r="R3" s="10">
        <f aca="true" t="shared" si="1" ref="R3:R15">SUM(F3:Q3)</f>
        <v>228</v>
      </c>
      <c r="S3" s="17">
        <f aca="true" t="shared" si="2" ref="S3:S15">IF(D3=0,0,+R3/D3)</f>
        <v>2.85</v>
      </c>
      <c r="T3" s="11">
        <f aca="true" t="shared" si="3" ref="T3:T15">IF(COUNT(F3:Q3)*(D3/12)-R3&lt;0,"",COUNT(F3:Q3)*(D3/12)-R3)</f>
      </c>
    </row>
    <row r="4" spans="1:20" ht="15">
      <c r="A4" s="2" t="s">
        <v>30</v>
      </c>
      <c r="B4" s="2" t="s">
        <v>3</v>
      </c>
      <c r="C4" s="2" t="s">
        <v>30</v>
      </c>
      <c r="D4" s="153">
        <v>120</v>
      </c>
      <c r="E4" s="4">
        <f t="shared" si="0"/>
        <v>10</v>
      </c>
      <c r="F4" s="5">
        <v>14</v>
      </c>
      <c r="G4" s="5">
        <v>16</v>
      </c>
      <c r="H4" s="5">
        <v>10</v>
      </c>
      <c r="I4" s="5">
        <v>22</v>
      </c>
      <c r="J4" s="5">
        <v>13</v>
      </c>
      <c r="K4" s="5">
        <v>13</v>
      </c>
      <c r="L4" s="5">
        <v>0</v>
      </c>
      <c r="M4" s="5">
        <v>0</v>
      </c>
      <c r="N4" s="5">
        <v>0</v>
      </c>
      <c r="O4" s="5">
        <v>0</v>
      </c>
      <c r="P4" s="5">
        <v>0</v>
      </c>
      <c r="Q4" s="5">
        <v>0</v>
      </c>
      <c r="R4" s="10">
        <f t="shared" si="1"/>
        <v>88</v>
      </c>
      <c r="S4" s="17">
        <f t="shared" si="2"/>
        <v>0.7333333333333333</v>
      </c>
      <c r="T4" s="11">
        <f t="shared" si="3"/>
        <v>32</v>
      </c>
    </row>
    <row r="5" spans="1:20" ht="15">
      <c r="A5" s="2" t="s">
        <v>39</v>
      </c>
      <c r="B5" s="2" t="s">
        <v>140</v>
      </c>
      <c r="C5" s="2" t="s">
        <v>39</v>
      </c>
      <c r="D5" s="3">
        <v>327</v>
      </c>
      <c r="E5" s="4">
        <f t="shared" si="0"/>
        <v>27.25</v>
      </c>
      <c r="F5" s="5">
        <v>56</v>
      </c>
      <c r="G5" s="5">
        <v>39</v>
      </c>
      <c r="H5" s="5">
        <v>39</v>
      </c>
      <c r="I5" s="5">
        <v>28</v>
      </c>
      <c r="J5" s="5">
        <v>32</v>
      </c>
      <c r="K5" s="5">
        <v>49</v>
      </c>
      <c r="L5" s="5">
        <v>0</v>
      </c>
      <c r="M5" s="5">
        <v>0</v>
      </c>
      <c r="N5" s="5">
        <v>0</v>
      </c>
      <c r="O5" s="5">
        <v>0</v>
      </c>
      <c r="P5" s="5">
        <v>0</v>
      </c>
      <c r="Q5" s="5">
        <v>0</v>
      </c>
      <c r="R5" s="10">
        <f t="shared" si="1"/>
        <v>243</v>
      </c>
      <c r="S5" s="17">
        <f t="shared" si="2"/>
        <v>0.7431192660550459</v>
      </c>
      <c r="T5" s="11">
        <f t="shared" si="3"/>
        <v>84</v>
      </c>
    </row>
    <row r="6" spans="1:20" ht="15">
      <c r="A6" s="2" t="s">
        <v>38</v>
      </c>
      <c r="B6" s="2" t="s">
        <v>73</v>
      </c>
      <c r="C6" s="2" t="s">
        <v>38</v>
      </c>
      <c r="D6" s="3">
        <v>1718</v>
      </c>
      <c r="E6" s="4">
        <f t="shared" si="0"/>
        <v>143.16666666666666</v>
      </c>
      <c r="F6" s="5">
        <v>177</v>
      </c>
      <c r="G6" s="5">
        <v>152</v>
      </c>
      <c r="H6" s="5">
        <v>178</v>
      </c>
      <c r="I6" s="5">
        <v>182</v>
      </c>
      <c r="J6" s="5">
        <v>174</v>
      </c>
      <c r="K6" s="5">
        <v>179</v>
      </c>
      <c r="L6" s="5">
        <v>0</v>
      </c>
      <c r="M6" s="5">
        <v>0</v>
      </c>
      <c r="N6" s="5">
        <v>0</v>
      </c>
      <c r="O6" s="5">
        <v>0</v>
      </c>
      <c r="P6" s="5">
        <v>0</v>
      </c>
      <c r="Q6" s="5">
        <v>0</v>
      </c>
      <c r="R6" s="10">
        <f t="shared" si="1"/>
        <v>1042</v>
      </c>
      <c r="S6" s="17">
        <f t="shared" si="2"/>
        <v>0.6065192083818394</v>
      </c>
      <c r="T6" s="11">
        <f t="shared" si="3"/>
        <v>676</v>
      </c>
    </row>
    <row r="7" spans="1:20" ht="15">
      <c r="A7" s="2" t="s">
        <v>45</v>
      </c>
      <c r="B7" s="2" t="s">
        <v>82</v>
      </c>
      <c r="C7" s="2" t="s">
        <v>45</v>
      </c>
      <c r="D7" s="3">
        <v>612</v>
      </c>
      <c r="E7" s="4">
        <f t="shared" si="0"/>
        <v>51</v>
      </c>
      <c r="F7" s="5">
        <v>78</v>
      </c>
      <c r="G7" s="5">
        <v>66</v>
      </c>
      <c r="H7" s="5">
        <v>73</v>
      </c>
      <c r="I7" s="5">
        <v>57</v>
      </c>
      <c r="J7" s="5">
        <v>34</v>
      </c>
      <c r="K7" s="5">
        <v>37</v>
      </c>
      <c r="L7" s="5">
        <v>0</v>
      </c>
      <c r="M7" s="5">
        <v>0</v>
      </c>
      <c r="N7" s="5">
        <v>0</v>
      </c>
      <c r="O7" s="5">
        <v>0</v>
      </c>
      <c r="P7" s="5">
        <v>0</v>
      </c>
      <c r="Q7" s="5">
        <v>0</v>
      </c>
      <c r="R7" s="10">
        <f t="shared" si="1"/>
        <v>345</v>
      </c>
      <c r="S7" s="17">
        <f t="shared" si="2"/>
        <v>0.5637254901960784</v>
      </c>
      <c r="T7" s="11">
        <f t="shared" si="3"/>
        <v>267</v>
      </c>
    </row>
    <row r="8" spans="1:20" ht="15">
      <c r="A8" s="2" t="s">
        <v>43</v>
      </c>
      <c r="B8" s="2" t="s">
        <v>68</v>
      </c>
      <c r="C8" s="2" t="s">
        <v>43</v>
      </c>
      <c r="D8" s="3">
        <v>249</v>
      </c>
      <c r="E8" s="4">
        <f t="shared" si="0"/>
        <v>20.75</v>
      </c>
      <c r="F8" s="5">
        <v>48</v>
      </c>
      <c r="G8" s="5">
        <v>38</v>
      </c>
      <c r="H8" s="5">
        <v>39</v>
      </c>
      <c r="I8" s="5">
        <v>52</v>
      </c>
      <c r="J8" s="5">
        <v>27</v>
      </c>
      <c r="K8" s="5">
        <v>45</v>
      </c>
      <c r="L8" s="5">
        <v>0</v>
      </c>
      <c r="M8" s="5">
        <v>0</v>
      </c>
      <c r="N8" s="5">
        <v>0</v>
      </c>
      <c r="O8" s="5">
        <v>0</v>
      </c>
      <c r="P8" s="5">
        <v>0</v>
      </c>
      <c r="Q8" s="5">
        <v>0</v>
      </c>
      <c r="R8" s="10">
        <f t="shared" si="1"/>
        <v>249</v>
      </c>
      <c r="S8" s="17">
        <f t="shared" si="2"/>
        <v>1</v>
      </c>
      <c r="T8" s="11">
        <f t="shared" si="3"/>
        <v>0</v>
      </c>
    </row>
    <row r="9" spans="1:20" ht="15">
      <c r="A9" s="2" t="s">
        <v>28</v>
      </c>
      <c r="B9" s="2" t="s">
        <v>69</v>
      </c>
      <c r="C9" s="2" t="s">
        <v>28</v>
      </c>
      <c r="D9" s="3">
        <v>952</v>
      </c>
      <c r="E9" s="4">
        <f t="shared" si="0"/>
        <v>79.33333333333333</v>
      </c>
      <c r="F9" s="5">
        <v>181</v>
      </c>
      <c r="G9" s="5">
        <v>136</v>
      </c>
      <c r="H9" s="5">
        <v>139</v>
      </c>
      <c r="I9" s="5">
        <v>129</v>
      </c>
      <c r="J9" s="5">
        <v>166</v>
      </c>
      <c r="K9" s="5">
        <v>159</v>
      </c>
      <c r="L9" s="5">
        <v>0</v>
      </c>
      <c r="M9" s="5">
        <v>0</v>
      </c>
      <c r="N9" s="5">
        <v>0</v>
      </c>
      <c r="O9" s="5">
        <v>0</v>
      </c>
      <c r="P9" s="5">
        <v>0</v>
      </c>
      <c r="Q9" s="5">
        <v>0</v>
      </c>
      <c r="R9" s="10">
        <f t="shared" si="1"/>
        <v>910</v>
      </c>
      <c r="S9" s="17">
        <f t="shared" si="2"/>
        <v>0.9558823529411765</v>
      </c>
      <c r="T9" s="11">
        <f t="shared" si="3"/>
        <v>42</v>
      </c>
    </row>
    <row r="10" spans="1:20" ht="15">
      <c r="A10" s="2" t="s">
        <v>34</v>
      </c>
      <c r="B10" s="2" t="s">
        <v>141</v>
      </c>
      <c r="C10" s="2" t="s">
        <v>34</v>
      </c>
      <c r="D10" s="3">
        <v>100</v>
      </c>
      <c r="E10" s="4">
        <f t="shared" si="0"/>
        <v>8.333333333333334</v>
      </c>
      <c r="F10" s="5">
        <v>73</v>
      </c>
      <c r="G10" s="5">
        <v>85</v>
      </c>
      <c r="H10" s="5">
        <v>56</v>
      </c>
      <c r="I10" s="5">
        <v>94</v>
      </c>
      <c r="J10" s="5">
        <v>93</v>
      </c>
      <c r="K10" s="5">
        <v>94</v>
      </c>
      <c r="L10" s="5">
        <v>0</v>
      </c>
      <c r="M10" s="5">
        <v>0</v>
      </c>
      <c r="N10" s="5">
        <v>0</v>
      </c>
      <c r="O10" s="5">
        <v>0</v>
      </c>
      <c r="P10" s="5">
        <v>0</v>
      </c>
      <c r="Q10" s="5">
        <v>0</v>
      </c>
      <c r="R10" s="10">
        <f t="shared" si="1"/>
        <v>495</v>
      </c>
      <c r="S10" s="17">
        <f t="shared" si="2"/>
        <v>4.95</v>
      </c>
      <c r="T10" s="11">
        <f t="shared" si="3"/>
      </c>
    </row>
    <row r="11" spans="1:20" s="6" customFormat="1" ht="15">
      <c r="A11" s="2" t="s">
        <v>33</v>
      </c>
      <c r="B11" s="2" t="s">
        <v>70</v>
      </c>
      <c r="C11" s="2" t="s">
        <v>33</v>
      </c>
      <c r="D11" s="3">
        <v>142</v>
      </c>
      <c r="E11" s="4">
        <f t="shared" si="0"/>
        <v>11.833333333333334</v>
      </c>
      <c r="F11" s="5">
        <v>32</v>
      </c>
      <c r="G11" s="5">
        <v>38</v>
      </c>
      <c r="H11" s="5">
        <v>40</v>
      </c>
      <c r="I11" s="5">
        <v>34</v>
      </c>
      <c r="J11" s="5">
        <v>31</v>
      </c>
      <c r="K11" s="5">
        <v>24</v>
      </c>
      <c r="L11" s="5">
        <v>0</v>
      </c>
      <c r="M11" s="5">
        <v>0</v>
      </c>
      <c r="N11" s="5">
        <v>0</v>
      </c>
      <c r="O11" s="5">
        <v>0</v>
      </c>
      <c r="P11" s="5">
        <v>0</v>
      </c>
      <c r="Q11" s="5">
        <v>0</v>
      </c>
      <c r="R11" s="10">
        <f t="shared" si="1"/>
        <v>199</v>
      </c>
      <c r="S11" s="17">
        <f t="shared" si="2"/>
        <v>1.4014084507042253</v>
      </c>
      <c r="T11" s="11">
        <f t="shared" si="3"/>
      </c>
    </row>
    <row r="12" spans="1:20" s="6" customFormat="1" ht="15">
      <c r="A12" s="2" t="s">
        <v>32</v>
      </c>
      <c r="B12" s="2" t="s">
        <v>71</v>
      </c>
      <c r="C12" s="2" t="s">
        <v>32</v>
      </c>
      <c r="D12" s="3">
        <v>200</v>
      </c>
      <c r="E12" s="4">
        <f t="shared" si="0"/>
        <v>16.666666666666668</v>
      </c>
      <c r="F12" s="5">
        <v>72</v>
      </c>
      <c r="G12" s="5">
        <v>78</v>
      </c>
      <c r="H12" s="5">
        <v>72</v>
      </c>
      <c r="I12" s="5">
        <v>79</v>
      </c>
      <c r="J12" s="5">
        <v>65</v>
      </c>
      <c r="K12" s="5">
        <v>84</v>
      </c>
      <c r="L12" s="5">
        <v>0</v>
      </c>
      <c r="M12" s="5">
        <v>0</v>
      </c>
      <c r="N12" s="5">
        <v>0</v>
      </c>
      <c r="O12" s="5">
        <v>0</v>
      </c>
      <c r="P12" s="5">
        <v>0</v>
      </c>
      <c r="Q12" s="5">
        <v>0</v>
      </c>
      <c r="R12" s="10">
        <f t="shared" si="1"/>
        <v>450</v>
      </c>
      <c r="S12" s="17">
        <f t="shared" si="2"/>
        <v>2.25</v>
      </c>
      <c r="T12" s="11">
        <f t="shared" si="3"/>
      </c>
    </row>
    <row r="13" spans="1:20" ht="15">
      <c r="A13" s="2" t="s">
        <v>40</v>
      </c>
      <c r="B13" s="2" t="s">
        <v>72</v>
      </c>
      <c r="C13" s="2" t="s">
        <v>40</v>
      </c>
      <c r="D13" s="3">
        <v>437</v>
      </c>
      <c r="E13" s="4">
        <f t="shared" si="0"/>
        <v>36.416666666666664</v>
      </c>
      <c r="F13" s="5">
        <v>187</v>
      </c>
      <c r="G13" s="5">
        <v>175</v>
      </c>
      <c r="H13" s="5">
        <v>185</v>
      </c>
      <c r="I13" s="5">
        <v>234</v>
      </c>
      <c r="J13" s="5">
        <v>168</v>
      </c>
      <c r="K13" s="5">
        <v>174</v>
      </c>
      <c r="L13" s="5">
        <v>0</v>
      </c>
      <c r="M13" s="5">
        <v>0</v>
      </c>
      <c r="N13" s="5">
        <v>0</v>
      </c>
      <c r="O13" s="5">
        <v>0</v>
      </c>
      <c r="P13" s="5">
        <v>0</v>
      </c>
      <c r="Q13" s="5">
        <v>0</v>
      </c>
      <c r="R13" s="10">
        <f t="shared" si="1"/>
        <v>1123</v>
      </c>
      <c r="S13" s="17">
        <f t="shared" si="2"/>
        <v>2.5697940503432495</v>
      </c>
      <c r="T13" s="11">
        <f t="shared" si="3"/>
      </c>
    </row>
    <row r="14" spans="1:20" s="6" customFormat="1" ht="15">
      <c r="A14" s="2" t="s">
        <v>27</v>
      </c>
      <c r="B14" s="2" t="s">
        <v>4</v>
      </c>
      <c r="C14" s="2" t="s">
        <v>27</v>
      </c>
      <c r="D14" s="3">
        <v>156</v>
      </c>
      <c r="E14" s="4">
        <f t="shared" si="0"/>
        <v>13</v>
      </c>
      <c r="F14" s="5">
        <v>32</v>
      </c>
      <c r="G14" s="5">
        <v>42</v>
      </c>
      <c r="H14" s="5">
        <v>30</v>
      </c>
      <c r="I14" s="5">
        <v>34</v>
      </c>
      <c r="J14" s="5">
        <v>37</v>
      </c>
      <c r="K14" s="5">
        <v>40</v>
      </c>
      <c r="L14" s="5">
        <v>0</v>
      </c>
      <c r="M14" s="5">
        <v>0</v>
      </c>
      <c r="N14" s="5">
        <v>0</v>
      </c>
      <c r="O14" s="5">
        <v>0</v>
      </c>
      <c r="P14" s="5">
        <v>0</v>
      </c>
      <c r="Q14" s="5">
        <v>0</v>
      </c>
      <c r="R14" s="10">
        <f t="shared" si="1"/>
        <v>215</v>
      </c>
      <c r="S14" s="17">
        <f t="shared" si="2"/>
        <v>1.3782051282051282</v>
      </c>
      <c r="T14" s="11">
        <f t="shared" si="3"/>
      </c>
    </row>
    <row r="15" spans="1:20" ht="15">
      <c r="A15" s="2" t="s">
        <v>42</v>
      </c>
      <c r="B15" s="2" t="s">
        <v>5</v>
      </c>
      <c r="C15" s="2" t="s">
        <v>42</v>
      </c>
      <c r="D15" s="3">
        <v>120</v>
      </c>
      <c r="E15" s="4">
        <f t="shared" si="0"/>
        <v>10</v>
      </c>
      <c r="F15" s="5">
        <v>11</v>
      </c>
      <c r="G15" s="5">
        <v>6</v>
      </c>
      <c r="H15" s="5">
        <v>10</v>
      </c>
      <c r="I15" s="5">
        <v>6</v>
      </c>
      <c r="J15" s="5">
        <v>8</v>
      </c>
      <c r="K15" s="5">
        <v>7</v>
      </c>
      <c r="L15" s="5">
        <v>0</v>
      </c>
      <c r="M15" s="5">
        <v>0</v>
      </c>
      <c r="N15" s="5">
        <v>0</v>
      </c>
      <c r="O15" s="5">
        <v>0</v>
      </c>
      <c r="P15" s="5">
        <v>0</v>
      </c>
      <c r="Q15" s="5">
        <v>0</v>
      </c>
      <c r="R15" s="10">
        <f t="shared" si="1"/>
        <v>48</v>
      </c>
      <c r="S15" s="17">
        <f t="shared" si="2"/>
        <v>0.4</v>
      </c>
      <c r="T15" s="11">
        <f t="shared" si="3"/>
        <v>72</v>
      </c>
    </row>
    <row r="16" spans="1:20" ht="15">
      <c r="A16" s="2" t="s">
        <v>55</v>
      </c>
      <c r="B16" s="2" t="s">
        <v>142</v>
      </c>
      <c r="C16" s="2" t="s">
        <v>55</v>
      </c>
      <c r="D16" s="3">
        <v>248</v>
      </c>
      <c r="E16" s="4">
        <f aca="true" t="shared" si="4" ref="E16:E21">D16/12</f>
        <v>20.666666666666668</v>
      </c>
      <c r="F16" s="5">
        <v>24</v>
      </c>
      <c r="G16" s="5">
        <v>36</v>
      </c>
      <c r="H16" s="5">
        <v>29</v>
      </c>
      <c r="I16" s="5">
        <v>32</v>
      </c>
      <c r="J16" s="5">
        <v>23</v>
      </c>
      <c r="K16" s="5">
        <v>30</v>
      </c>
      <c r="L16" s="5">
        <v>0</v>
      </c>
      <c r="M16" s="5">
        <v>0</v>
      </c>
      <c r="N16" s="5">
        <v>0</v>
      </c>
      <c r="O16" s="5">
        <v>0</v>
      </c>
      <c r="P16" s="5">
        <v>0</v>
      </c>
      <c r="Q16" s="5">
        <v>0</v>
      </c>
      <c r="R16" s="10">
        <f aca="true" t="shared" si="5" ref="R16:R21">SUM(F16:Q16)</f>
        <v>174</v>
      </c>
      <c r="S16" s="17">
        <f aca="true" t="shared" si="6" ref="S16:S21">IF(D16=0,0,+R16/D16)</f>
        <v>0.7016129032258065</v>
      </c>
      <c r="T16" s="11">
        <f aca="true" t="shared" si="7" ref="T16:T21">IF(COUNT(F16:Q16)*(D16/12)-R16&lt;0,"",COUNT(F16:Q16)*(D16/12)-R16)</f>
        <v>74</v>
      </c>
    </row>
    <row r="17" spans="1:20" ht="15">
      <c r="A17" s="2" t="s">
        <v>26</v>
      </c>
      <c r="B17" s="2" t="s">
        <v>7</v>
      </c>
      <c r="C17" s="2" t="s">
        <v>26</v>
      </c>
      <c r="D17" s="3">
        <v>12</v>
      </c>
      <c r="E17" s="4">
        <f t="shared" si="4"/>
        <v>1</v>
      </c>
      <c r="F17" s="5">
        <v>44</v>
      </c>
      <c r="G17" s="5">
        <v>37</v>
      </c>
      <c r="H17" s="5">
        <v>47</v>
      </c>
      <c r="I17" s="5">
        <v>22</v>
      </c>
      <c r="J17" s="5">
        <v>35</v>
      </c>
      <c r="K17" s="5">
        <v>26</v>
      </c>
      <c r="L17" s="5">
        <v>0</v>
      </c>
      <c r="M17" s="5">
        <v>0</v>
      </c>
      <c r="N17" s="5">
        <v>0</v>
      </c>
      <c r="O17" s="5">
        <v>0</v>
      </c>
      <c r="P17" s="5">
        <v>0</v>
      </c>
      <c r="Q17" s="5">
        <v>0</v>
      </c>
      <c r="R17" s="10">
        <f t="shared" si="5"/>
        <v>211</v>
      </c>
      <c r="S17" s="17">
        <f t="shared" si="6"/>
        <v>17.583333333333332</v>
      </c>
      <c r="T17" s="11">
        <f t="shared" si="7"/>
      </c>
    </row>
    <row r="18" spans="1:20" ht="15">
      <c r="A18" s="2" t="s">
        <v>26</v>
      </c>
      <c r="B18" s="2" t="s">
        <v>135</v>
      </c>
      <c r="C18" s="2" t="s">
        <v>26</v>
      </c>
      <c r="D18" s="147">
        <v>12</v>
      </c>
      <c r="E18" s="4">
        <f t="shared" si="4"/>
        <v>1</v>
      </c>
      <c r="F18" s="5">
        <v>0</v>
      </c>
      <c r="G18" s="5">
        <v>0</v>
      </c>
      <c r="H18" s="5">
        <v>0</v>
      </c>
      <c r="I18" s="5">
        <v>0</v>
      </c>
      <c r="J18" s="5">
        <v>10</v>
      </c>
      <c r="K18" s="5">
        <v>8</v>
      </c>
      <c r="L18" s="5">
        <v>0</v>
      </c>
      <c r="M18" s="5">
        <v>0</v>
      </c>
      <c r="N18" s="5">
        <v>0</v>
      </c>
      <c r="O18" s="5">
        <v>0</v>
      </c>
      <c r="P18" s="5">
        <v>0</v>
      </c>
      <c r="Q18" s="5">
        <v>0</v>
      </c>
      <c r="R18" s="10">
        <f t="shared" si="5"/>
        <v>18</v>
      </c>
      <c r="S18" s="17">
        <f t="shared" si="6"/>
        <v>1.5</v>
      </c>
      <c r="T18" s="11">
        <f t="shared" si="7"/>
      </c>
    </row>
    <row r="19" spans="1:20" ht="15">
      <c r="A19" s="2" t="s">
        <v>36</v>
      </c>
      <c r="B19" s="2" t="s">
        <v>83</v>
      </c>
      <c r="C19" s="2" t="s">
        <v>36</v>
      </c>
      <c r="D19" s="3">
        <v>50</v>
      </c>
      <c r="E19" s="4">
        <f t="shared" si="4"/>
        <v>4.166666666666667</v>
      </c>
      <c r="F19" s="5">
        <v>16</v>
      </c>
      <c r="G19" s="5">
        <v>5</v>
      </c>
      <c r="H19" s="5">
        <v>6</v>
      </c>
      <c r="I19" s="5">
        <v>8</v>
      </c>
      <c r="J19" s="5">
        <v>6</v>
      </c>
      <c r="K19" s="5">
        <v>6</v>
      </c>
      <c r="L19" s="5">
        <v>0</v>
      </c>
      <c r="M19" s="5">
        <v>0</v>
      </c>
      <c r="N19" s="5">
        <v>0</v>
      </c>
      <c r="O19" s="5">
        <v>0</v>
      </c>
      <c r="P19" s="5">
        <v>0</v>
      </c>
      <c r="Q19" s="5">
        <v>0</v>
      </c>
      <c r="R19" s="10">
        <f t="shared" si="5"/>
        <v>47</v>
      </c>
      <c r="S19" s="17">
        <f t="shared" si="6"/>
        <v>0.94</v>
      </c>
      <c r="T19" s="11">
        <f t="shared" si="7"/>
        <v>3</v>
      </c>
    </row>
    <row r="20" spans="1:20" s="6" customFormat="1" ht="15">
      <c r="A20" s="2" t="s">
        <v>56</v>
      </c>
      <c r="B20" s="2" t="s">
        <v>144</v>
      </c>
      <c r="C20" s="2" t="s">
        <v>56</v>
      </c>
      <c r="D20" s="3">
        <v>14</v>
      </c>
      <c r="E20" s="4">
        <f t="shared" si="4"/>
        <v>1.1666666666666667</v>
      </c>
      <c r="F20" s="5">
        <v>1</v>
      </c>
      <c r="G20" s="5">
        <v>0</v>
      </c>
      <c r="H20" s="5">
        <v>2</v>
      </c>
      <c r="I20" s="5">
        <v>2</v>
      </c>
      <c r="J20" s="5">
        <v>2</v>
      </c>
      <c r="K20" s="5">
        <v>4</v>
      </c>
      <c r="L20" s="5">
        <v>0</v>
      </c>
      <c r="M20" s="5">
        <v>0</v>
      </c>
      <c r="N20" s="5">
        <v>0</v>
      </c>
      <c r="O20" s="5">
        <v>0</v>
      </c>
      <c r="P20" s="5">
        <v>0</v>
      </c>
      <c r="Q20" s="5">
        <v>0</v>
      </c>
      <c r="R20" s="10">
        <f t="shared" si="5"/>
        <v>11</v>
      </c>
      <c r="S20" s="17">
        <f t="shared" si="6"/>
        <v>0.7857142857142857</v>
      </c>
      <c r="T20" s="11">
        <f t="shared" si="7"/>
        <v>3</v>
      </c>
    </row>
    <row r="21" spans="1:20" ht="15">
      <c r="A21" s="2" t="s">
        <v>37</v>
      </c>
      <c r="B21" s="2" t="s">
        <v>8</v>
      </c>
      <c r="C21" s="2" t="s">
        <v>37</v>
      </c>
      <c r="D21" s="148">
        <v>225</v>
      </c>
      <c r="E21" s="4">
        <f t="shared" si="4"/>
        <v>18.75</v>
      </c>
      <c r="F21" s="5">
        <v>59</v>
      </c>
      <c r="G21" s="5">
        <v>94</v>
      </c>
      <c r="H21" s="5">
        <v>104</v>
      </c>
      <c r="I21" s="5">
        <v>108</v>
      </c>
      <c r="J21" s="5">
        <v>114</v>
      </c>
      <c r="K21" s="5">
        <v>100</v>
      </c>
      <c r="L21" s="5">
        <v>0</v>
      </c>
      <c r="M21" s="5">
        <v>0</v>
      </c>
      <c r="N21" s="5">
        <v>0</v>
      </c>
      <c r="O21" s="5">
        <v>0</v>
      </c>
      <c r="P21" s="5">
        <v>0</v>
      </c>
      <c r="Q21" s="5">
        <v>0</v>
      </c>
      <c r="R21" s="10">
        <f t="shared" si="5"/>
        <v>579</v>
      </c>
      <c r="S21" s="17">
        <f t="shared" si="6"/>
        <v>2.5733333333333333</v>
      </c>
      <c r="T21" s="11">
        <f t="shared" si="7"/>
      </c>
    </row>
    <row r="22" spans="1:20" ht="15">
      <c r="A22" s="2" t="s">
        <v>31</v>
      </c>
      <c r="B22" s="2" t="s">
        <v>145</v>
      </c>
      <c r="C22" s="2" t="s">
        <v>31</v>
      </c>
      <c r="D22" s="3">
        <v>1375</v>
      </c>
      <c r="E22" s="4">
        <f>D22/12</f>
        <v>114.58333333333333</v>
      </c>
      <c r="F22" s="5">
        <v>196</v>
      </c>
      <c r="G22" s="5">
        <v>193</v>
      </c>
      <c r="H22" s="5">
        <v>201</v>
      </c>
      <c r="I22" s="5">
        <v>205</v>
      </c>
      <c r="J22" s="5">
        <v>173</v>
      </c>
      <c r="K22" s="5">
        <v>161</v>
      </c>
      <c r="L22" s="5">
        <v>0</v>
      </c>
      <c r="M22" s="5">
        <v>0</v>
      </c>
      <c r="N22" s="5">
        <v>0</v>
      </c>
      <c r="O22" s="5">
        <v>0</v>
      </c>
      <c r="P22" s="5">
        <v>0</v>
      </c>
      <c r="Q22" s="5">
        <v>0</v>
      </c>
      <c r="R22" s="10">
        <f>SUM(F22:Q22)</f>
        <v>1129</v>
      </c>
      <c r="S22" s="17">
        <f>IF(D22=0,0,+R22/D22)</f>
        <v>0.8210909090909091</v>
      </c>
      <c r="T22" s="11">
        <f>IF(COUNT(F22:Q22)*(D22/12)-R22&lt;0,"",COUNT(F22:Q22)*(D22/12)-R22)</f>
        <v>246</v>
      </c>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11.xml><?xml version="1.0" encoding="utf-8"?>
<worksheet xmlns="http://schemas.openxmlformats.org/spreadsheetml/2006/main" xmlns:r="http://schemas.openxmlformats.org/officeDocument/2006/relationships">
  <sheetPr codeName="Hoja7">
    <tabColor theme="5" tint="0.5999900102615356"/>
  </sheetPr>
  <dimension ref="A1:T22"/>
  <sheetViews>
    <sheetView zoomScale="82" zoomScaleNormal="82"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5" customHeight="1"/>
  <cols>
    <col min="1" max="1" width="27.421875" style="7" bestFit="1" customWidth="1"/>
    <col min="2" max="2" width="86.7109375" style="16" customWidth="1"/>
    <col min="3" max="3" width="27.421875" style="16" bestFit="1" customWidth="1"/>
    <col min="4" max="4" width="13.140625" style="8" customWidth="1"/>
    <col min="5" max="5" width="13.28125" style="8" customWidth="1"/>
    <col min="6" max="18" width="13.28125" style="7" customWidth="1"/>
    <col min="19" max="20" width="13.0039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30">
      <c r="A2" s="9" t="s">
        <v>0</v>
      </c>
      <c r="B2" s="18" t="s">
        <v>1</v>
      </c>
      <c r="C2" s="18" t="s">
        <v>10</v>
      </c>
      <c r="D2" s="19" t="s">
        <v>136</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3">
        <v>80</v>
      </c>
      <c r="E3" s="4">
        <f aca="true" t="shared" si="0" ref="E3:E15">D3/12</f>
        <v>6.666666666666667</v>
      </c>
      <c r="F3" s="5">
        <v>56</v>
      </c>
      <c r="G3" s="5">
        <v>58</v>
      </c>
      <c r="H3" s="5">
        <v>40</v>
      </c>
      <c r="I3" s="5">
        <v>27</v>
      </c>
      <c r="J3" s="5">
        <v>20</v>
      </c>
      <c r="K3" s="5">
        <v>24</v>
      </c>
      <c r="L3" s="5">
        <v>0</v>
      </c>
      <c r="M3" s="5">
        <v>0</v>
      </c>
      <c r="N3" s="5">
        <v>0</v>
      </c>
      <c r="O3" s="5">
        <v>0</v>
      </c>
      <c r="P3" s="5">
        <v>0</v>
      </c>
      <c r="Q3" s="5">
        <v>0</v>
      </c>
      <c r="R3" s="10">
        <f aca="true" t="shared" si="1" ref="R3:R15">SUM(F3:Q3)</f>
        <v>225</v>
      </c>
      <c r="S3" s="17">
        <f aca="true" t="shared" si="2" ref="S3:S15">IF(D3=0,0,+R3/D3)</f>
        <v>2.8125</v>
      </c>
      <c r="T3" s="11">
        <f aca="true" t="shared" si="3" ref="T3:T15">IF(COUNT(F3:Q3)*(D3/12)-R3&lt;0,"",COUNT(F3:Q3)*(D3/12)-R3)</f>
      </c>
    </row>
    <row r="4" spans="1:20" ht="15">
      <c r="A4" s="2" t="s">
        <v>30</v>
      </c>
      <c r="B4" s="2" t="s">
        <v>3</v>
      </c>
      <c r="C4" s="2" t="s">
        <v>30</v>
      </c>
      <c r="D4" s="153">
        <v>120</v>
      </c>
      <c r="E4" s="4">
        <f t="shared" si="0"/>
        <v>10</v>
      </c>
      <c r="F4" s="5">
        <v>13</v>
      </c>
      <c r="G4" s="5">
        <v>16</v>
      </c>
      <c r="H4" s="5">
        <v>10</v>
      </c>
      <c r="I4" s="5">
        <v>22</v>
      </c>
      <c r="J4" s="5">
        <v>13</v>
      </c>
      <c r="K4" s="5">
        <v>13</v>
      </c>
      <c r="L4" s="5">
        <v>0</v>
      </c>
      <c r="M4" s="5">
        <v>0</v>
      </c>
      <c r="N4" s="5">
        <v>0</v>
      </c>
      <c r="O4" s="5">
        <v>0</v>
      </c>
      <c r="P4" s="5">
        <v>0</v>
      </c>
      <c r="Q4" s="5">
        <v>0</v>
      </c>
      <c r="R4" s="10">
        <f t="shared" si="1"/>
        <v>87</v>
      </c>
      <c r="S4" s="17">
        <f t="shared" si="2"/>
        <v>0.725</v>
      </c>
      <c r="T4" s="11">
        <f t="shared" si="3"/>
        <v>33</v>
      </c>
    </row>
    <row r="5" spans="1:20" ht="15">
      <c r="A5" s="2" t="s">
        <v>39</v>
      </c>
      <c r="B5" s="2" t="s">
        <v>140</v>
      </c>
      <c r="C5" s="2" t="s">
        <v>39</v>
      </c>
      <c r="D5" s="3">
        <v>327</v>
      </c>
      <c r="E5" s="4">
        <f t="shared" si="0"/>
        <v>27.25</v>
      </c>
      <c r="F5" s="5">
        <v>55</v>
      </c>
      <c r="G5" s="5">
        <v>38</v>
      </c>
      <c r="H5" s="5">
        <v>38</v>
      </c>
      <c r="I5" s="5">
        <v>28</v>
      </c>
      <c r="J5" s="5">
        <v>32</v>
      </c>
      <c r="K5" s="5">
        <v>49</v>
      </c>
      <c r="L5" s="5">
        <v>0</v>
      </c>
      <c r="M5" s="5">
        <v>0</v>
      </c>
      <c r="N5" s="5">
        <v>0</v>
      </c>
      <c r="O5" s="5">
        <v>0</v>
      </c>
      <c r="P5" s="5">
        <v>0</v>
      </c>
      <c r="Q5" s="5">
        <v>0</v>
      </c>
      <c r="R5" s="10">
        <f t="shared" si="1"/>
        <v>240</v>
      </c>
      <c r="S5" s="17">
        <f t="shared" si="2"/>
        <v>0.7339449541284404</v>
      </c>
      <c r="T5" s="11">
        <f t="shared" si="3"/>
        <v>87</v>
      </c>
    </row>
    <row r="6" spans="1:20" ht="15">
      <c r="A6" s="2" t="s">
        <v>38</v>
      </c>
      <c r="B6" s="2" t="s">
        <v>73</v>
      </c>
      <c r="C6" s="2" t="s">
        <v>38</v>
      </c>
      <c r="D6" s="3">
        <v>1718</v>
      </c>
      <c r="E6" s="4">
        <f t="shared" si="0"/>
        <v>143.16666666666666</v>
      </c>
      <c r="F6" s="5">
        <v>176</v>
      </c>
      <c r="G6" s="5">
        <v>151</v>
      </c>
      <c r="H6" s="5">
        <v>177</v>
      </c>
      <c r="I6" s="5">
        <v>183</v>
      </c>
      <c r="J6" s="5">
        <v>175</v>
      </c>
      <c r="K6" s="5">
        <v>177</v>
      </c>
      <c r="L6" s="5">
        <v>0</v>
      </c>
      <c r="M6" s="5">
        <v>0</v>
      </c>
      <c r="N6" s="5">
        <v>0</v>
      </c>
      <c r="O6" s="5">
        <v>0</v>
      </c>
      <c r="P6" s="5">
        <v>0</v>
      </c>
      <c r="Q6" s="5">
        <v>0</v>
      </c>
      <c r="R6" s="10">
        <f t="shared" si="1"/>
        <v>1039</v>
      </c>
      <c r="S6" s="17">
        <f t="shared" si="2"/>
        <v>0.6047729918509895</v>
      </c>
      <c r="T6" s="11">
        <f t="shared" si="3"/>
        <v>679</v>
      </c>
    </row>
    <row r="7" spans="1:20" ht="15">
      <c r="A7" s="2" t="s">
        <v>45</v>
      </c>
      <c r="B7" s="2" t="s">
        <v>82</v>
      </c>
      <c r="C7" s="2" t="s">
        <v>45</v>
      </c>
      <c r="D7" s="3">
        <v>612</v>
      </c>
      <c r="E7" s="4">
        <f t="shared" si="0"/>
        <v>51</v>
      </c>
      <c r="F7" s="5">
        <v>78</v>
      </c>
      <c r="G7" s="5">
        <v>66</v>
      </c>
      <c r="H7" s="5">
        <v>70</v>
      </c>
      <c r="I7" s="5">
        <v>56</v>
      </c>
      <c r="J7" s="5">
        <v>33</v>
      </c>
      <c r="K7" s="5">
        <v>37</v>
      </c>
      <c r="L7" s="5">
        <v>0</v>
      </c>
      <c r="M7" s="5">
        <v>0</v>
      </c>
      <c r="N7" s="5">
        <v>0</v>
      </c>
      <c r="O7" s="5">
        <v>0</v>
      </c>
      <c r="P7" s="5">
        <v>0</v>
      </c>
      <c r="Q7" s="5">
        <v>0</v>
      </c>
      <c r="R7" s="10">
        <f t="shared" si="1"/>
        <v>340</v>
      </c>
      <c r="S7" s="17">
        <f t="shared" si="2"/>
        <v>0.5555555555555556</v>
      </c>
      <c r="T7" s="11">
        <f t="shared" si="3"/>
        <v>272</v>
      </c>
    </row>
    <row r="8" spans="1:20" ht="15">
      <c r="A8" s="2" t="s">
        <v>43</v>
      </c>
      <c r="B8" s="2" t="s">
        <v>68</v>
      </c>
      <c r="C8" s="2" t="s">
        <v>43</v>
      </c>
      <c r="D8" s="3">
        <v>249</v>
      </c>
      <c r="E8" s="4">
        <f t="shared" si="0"/>
        <v>20.75</v>
      </c>
      <c r="F8" s="5">
        <v>47</v>
      </c>
      <c r="G8" s="5">
        <v>38</v>
      </c>
      <c r="H8" s="5">
        <v>39</v>
      </c>
      <c r="I8" s="5">
        <v>52</v>
      </c>
      <c r="J8" s="5">
        <v>27</v>
      </c>
      <c r="K8" s="5">
        <v>45</v>
      </c>
      <c r="L8" s="5">
        <v>0</v>
      </c>
      <c r="M8" s="5">
        <v>0</v>
      </c>
      <c r="N8" s="5">
        <v>0</v>
      </c>
      <c r="O8" s="5">
        <v>0</v>
      </c>
      <c r="P8" s="5">
        <v>0</v>
      </c>
      <c r="Q8" s="5">
        <v>0</v>
      </c>
      <c r="R8" s="10">
        <f t="shared" si="1"/>
        <v>248</v>
      </c>
      <c r="S8" s="17">
        <f t="shared" si="2"/>
        <v>0.9959839357429718</v>
      </c>
      <c r="T8" s="11">
        <f t="shared" si="3"/>
        <v>1</v>
      </c>
    </row>
    <row r="9" spans="1:20" ht="15">
      <c r="A9" s="2" t="s">
        <v>28</v>
      </c>
      <c r="B9" s="2" t="s">
        <v>69</v>
      </c>
      <c r="C9" s="2" t="s">
        <v>28</v>
      </c>
      <c r="D9" s="3">
        <v>952</v>
      </c>
      <c r="E9" s="4">
        <f t="shared" si="0"/>
        <v>79.33333333333333</v>
      </c>
      <c r="F9" s="5">
        <v>180</v>
      </c>
      <c r="G9" s="5">
        <v>136</v>
      </c>
      <c r="H9" s="5">
        <v>138</v>
      </c>
      <c r="I9" s="5">
        <v>129</v>
      </c>
      <c r="J9" s="5">
        <v>166</v>
      </c>
      <c r="K9" s="5">
        <v>159</v>
      </c>
      <c r="L9" s="5">
        <v>0</v>
      </c>
      <c r="M9" s="5">
        <v>0</v>
      </c>
      <c r="N9" s="5">
        <v>0</v>
      </c>
      <c r="O9" s="5">
        <v>0</v>
      </c>
      <c r="P9" s="5">
        <v>0</v>
      </c>
      <c r="Q9" s="5">
        <v>0</v>
      </c>
      <c r="R9" s="10">
        <f t="shared" si="1"/>
        <v>908</v>
      </c>
      <c r="S9" s="17">
        <f t="shared" si="2"/>
        <v>0.9537815126050421</v>
      </c>
      <c r="T9" s="11">
        <f t="shared" si="3"/>
        <v>44</v>
      </c>
    </row>
    <row r="10" spans="1:20" ht="15">
      <c r="A10" s="2" t="s">
        <v>34</v>
      </c>
      <c r="B10" s="2" t="s">
        <v>141</v>
      </c>
      <c r="C10" s="2" t="s">
        <v>34</v>
      </c>
      <c r="D10" s="3">
        <v>100</v>
      </c>
      <c r="E10" s="4">
        <f t="shared" si="0"/>
        <v>8.333333333333334</v>
      </c>
      <c r="F10" s="5">
        <v>73</v>
      </c>
      <c r="G10" s="5">
        <v>85</v>
      </c>
      <c r="H10" s="5">
        <v>56</v>
      </c>
      <c r="I10" s="5">
        <v>83</v>
      </c>
      <c r="J10" s="5">
        <v>93</v>
      </c>
      <c r="K10" s="5">
        <v>93</v>
      </c>
      <c r="L10" s="5">
        <v>0</v>
      </c>
      <c r="M10" s="5">
        <v>0</v>
      </c>
      <c r="N10" s="5">
        <v>0</v>
      </c>
      <c r="O10" s="5">
        <v>0</v>
      </c>
      <c r="P10" s="5">
        <v>0</v>
      </c>
      <c r="Q10" s="5">
        <v>0</v>
      </c>
      <c r="R10" s="10">
        <f t="shared" si="1"/>
        <v>483</v>
      </c>
      <c r="S10" s="17">
        <f t="shared" si="2"/>
        <v>4.83</v>
      </c>
      <c r="T10" s="11">
        <f t="shared" si="3"/>
      </c>
    </row>
    <row r="11" spans="1:20" s="6" customFormat="1" ht="15">
      <c r="A11" s="2" t="s">
        <v>33</v>
      </c>
      <c r="B11" s="2" t="s">
        <v>70</v>
      </c>
      <c r="C11" s="2" t="s">
        <v>33</v>
      </c>
      <c r="D11" s="3">
        <v>142</v>
      </c>
      <c r="E11" s="4">
        <f t="shared" si="0"/>
        <v>11.833333333333334</v>
      </c>
      <c r="F11" s="5">
        <v>33</v>
      </c>
      <c r="G11" s="5">
        <v>37</v>
      </c>
      <c r="H11" s="5">
        <v>37</v>
      </c>
      <c r="I11" s="5">
        <v>34</v>
      </c>
      <c r="J11" s="5">
        <v>31</v>
      </c>
      <c r="K11" s="5">
        <v>24</v>
      </c>
      <c r="L11" s="5">
        <v>0</v>
      </c>
      <c r="M11" s="5">
        <v>0</v>
      </c>
      <c r="N11" s="5">
        <v>0</v>
      </c>
      <c r="O11" s="5">
        <v>0</v>
      </c>
      <c r="P11" s="5">
        <v>0</v>
      </c>
      <c r="Q11" s="5">
        <v>0</v>
      </c>
      <c r="R11" s="10">
        <f t="shared" si="1"/>
        <v>196</v>
      </c>
      <c r="S11" s="17">
        <f t="shared" si="2"/>
        <v>1.380281690140845</v>
      </c>
      <c r="T11" s="11">
        <f t="shared" si="3"/>
      </c>
    </row>
    <row r="12" spans="1:20" s="6" customFormat="1" ht="15">
      <c r="A12" s="2" t="s">
        <v>32</v>
      </c>
      <c r="B12" s="2" t="s">
        <v>71</v>
      </c>
      <c r="C12" s="2" t="s">
        <v>32</v>
      </c>
      <c r="D12" s="3">
        <v>200</v>
      </c>
      <c r="E12" s="4">
        <f t="shared" si="0"/>
        <v>16.666666666666668</v>
      </c>
      <c r="F12" s="5">
        <v>72</v>
      </c>
      <c r="G12" s="5">
        <v>79</v>
      </c>
      <c r="H12" s="5">
        <v>72</v>
      </c>
      <c r="I12" s="5">
        <v>79</v>
      </c>
      <c r="J12" s="5">
        <v>65</v>
      </c>
      <c r="K12" s="5">
        <v>84</v>
      </c>
      <c r="L12" s="5">
        <v>0</v>
      </c>
      <c r="M12" s="5">
        <v>0</v>
      </c>
      <c r="N12" s="5">
        <v>0</v>
      </c>
      <c r="O12" s="5">
        <v>0</v>
      </c>
      <c r="P12" s="5">
        <v>0</v>
      </c>
      <c r="Q12" s="5">
        <v>0</v>
      </c>
      <c r="R12" s="10">
        <f t="shared" si="1"/>
        <v>451</v>
      </c>
      <c r="S12" s="17">
        <f t="shared" si="2"/>
        <v>2.255</v>
      </c>
      <c r="T12" s="11">
        <f t="shared" si="3"/>
      </c>
    </row>
    <row r="13" spans="1:20" ht="15">
      <c r="A13" s="2" t="s">
        <v>40</v>
      </c>
      <c r="B13" s="2" t="s">
        <v>72</v>
      </c>
      <c r="C13" s="2" t="s">
        <v>40</v>
      </c>
      <c r="D13" s="3">
        <v>437</v>
      </c>
      <c r="E13" s="4">
        <f t="shared" si="0"/>
        <v>36.416666666666664</v>
      </c>
      <c r="F13" s="5">
        <v>186</v>
      </c>
      <c r="G13" s="5">
        <v>175</v>
      </c>
      <c r="H13" s="5">
        <v>185</v>
      </c>
      <c r="I13" s="5">
        <v>234</v>
      </c>
      <c r="J13" s="5">
        <v>167</v>
      </c>
      <c r="K13" s="5">
        <v>171</v>
      </c>
      <c r="L13" s="5">
        <v>0</v>
      </c>
      <c r="M13" s="5">
        <v>0</v>
      </c>
      <c r="N13" s="5">
        <v>0</v>
      </c>
      <c r="O13" s="5">
        <v>0</v>
      </c>
      <c r="P13" s="5">
        <v>0</v>
      </c>
      <c r="Q13" s="5">
        <v>0</v>
      </c>
      <c r="R13" s="10">
        <f t="shared" si="1"/>
        <v>1118</v>
      </c>
      <c r="S13" s="17">
        <f t="shared" si="2"/>
        <v>2.5583524027459954</v>
      </c>
      <c r="T13" s="11">
        <f t="shared" si="3"/>
      </c>
    </row>
    <row r="14" spans="1:20" s="6" customFormat="1" ht="15">
      <c r="A14" s="2" t="s">
        <v>27</v>
      </c>
      <c r="B14" s="2" t="s">
        <v>4</v>
      </c>
      <c r="C14" s="2" t="s">
        <v>27</v>
      </c>
      <c r="D14" s="3">
        <v>156</v>
      </c>
      <c r="E14" s="4">
        <f t="shared" si="0"/>
        <v>13</v>
      </c>
      <c r="F14" s="5">
        <v>32</v>
      </c>
      <c r="G14" s="5">
        <v>42</v>
      </c>
      <c r="H14" s="5">
        <v>30</v>
      </c>
      <c r="I14" s="5">
        <v>34</v>
      </c>
      <c r="J14" s="5">
        <v>37</v>
      </c>
      <c r="K14" s="5">
        <v>40</v>
      </c>
      <c r="L14" s="5">
        <v>0</v>
      </c>
      <c r="M14" s="5">
        <v>0</v>
      </c>
      <c r="N14" s="5">
        <v>0</v>
      </c>
      <c r="O14" s="5">
        <v>0</v>
      </c>
      <c r="P14" s="5">
        <v>0</v>
      </c>
      <c r="Q14" s="5">
        <v>0</v>
      </c>
      <c r="R14" s="10">
        <f t="shared" si="1"/>
        <v>215</v>
      </c>
      <c r="S14" s="17">
        <f t="shared" si="2"/>
        <v>1.3782051282051282</v>
      </c>
      <c r="T14" s="11">
        <f t="shared" si="3"/>
      </c>
    </row>
    <row r="15" spans="1:20" ht="15">
      <c r="A15" s="2" t="s">
        <v>42</v>
      </c>
      <c r="B15" s="2" t="s">
        <v>5</v>
      </c>
      <c r="C15" s="2" t="s">
        <v>42</v>
      </c>
      <c r="D15" s="3">
        <v>120</v>
      </c>
      <c r="E15" s="4">
        <f t="shared" si="0"/>
        <v>10</v>
      </c>
      <c r="F15" s="5">
        <v>11</v>
      </c>
      <c r="G15" s="5">
        <v>6</v>
      </c>
      <c r="H15" s="5">
        <v>9</v>
      </c>
      <c r="I15" s="5">
        <v>6</v>
      </c>
      <c r="J15" s="5">
        <v>9</v>
      </c>
      <c r="K15" s="5">
        <v>7</v>
      </c>
      <c r="L15" s="5">
        <v>0</v>
      </c>
      <c r="M15" s="5">
        <v>0</v>
      </c>
      <c r="N15" s="5">
        <v>0</v>
      </c>
      <c r="O15" s="5">
        <v>0</v>
      </c>
      <c r="P15" s="5">
        <v>0</v>
      </c>
      <c r="Q15" s="5">
        <v>0</v>
      </c>
      <c r="R15" s="10">
        <f t="shared" si="1"/>
        <v>48</v>
      </c>
      <c r="S15" s="17">
        <f t="shared" si="2"/>
        <v>0.4</v>
      </c>
      <c r="T15" s="11">
        <f t="shared" si="3"/>
        <v>72</v>
      </c>
    </row>
    <row r="16" spans="1:20" ht="15">
      <c r="A16" s="2" t="s">
        <v>55</v>
      </c>
      <c r="B16" s="2" t="s">
        <v>142</v>
      </c>
      <c r="C16" s="2" t="s">
        <v>55</v>
      </c>
      <c r="D16" s="3">
        <v>248</v>
      </c>
      <c r="E16" s="4">
        <f aca="true" t="shared" si="4" ref="E16:E21">D16/12</f>
        <v>20.666666666666668</v>
      </c>
      <c r="F16" s="5">
        <v>24</v>
      </c>
      <c r="G16" s="5">
        <v>37</v>
      </c>
      <c r="H16" s="5">
        <v>27</v>
      </c>
      <c r="I16" s="5">
        <v>33</v>
      </c>
      <c r="J16" s="5">
        <v>24</v>
      </c>
      <c r="K16" s="5">
        <v>29</v>
      </c>
      <c r="L16" s="5">
        <v>0</v>
      </c>
      <c r="M16" s="5">
        <v>0</v>
      </c>
      <c r="N16" s="5">
        <v>0</v>
      </c>
      <c r="O16" s="5">
        <v>0</v>
      </c>
      <c r="P16" s="5">
        <v>0</v>
      </c>
      <c r="Q16" s="5">
        <v>0</v>
      </c>
      <c r="R16" s="10">
        <f aca="true" t="shared" si="5" ref="R16:R21">SUM(F16:Q16)</f>
        <v>174</v>
      </c>
      <c r="S16" s="17">
        <f aca="true" t="shared" si="6" ref="S16:S21">IF(D16=0,0,+R16/D16)</f>
        <v>0.7016129032258065</v>
      </c>
      <c r="T16" s="11">
        <f aca="true" t="shared" si="7" ref="T16:T21">IF(COUNT(F16:Q16)*(D16/12)-R16&lt;0,"",COUNT(F16:Q16)*(D16/12)-R16)</f>
        <v>74</v>
      </c>
    </row>
    <row r="17" spans="1:20" ht="15">
      <c r="A17" s="2" t="s">
        <v>26</v>
      </c>
      <c r="B17" s="2" t="s">
        <v>7</v>
      </c>
      <c r="C17" s="2" t="s">
        <v>26</v>
      </c>
      <c r="D17" s="3">
        <v>12</v>
      </c>
      <c r="E17" s="4">
        <f t="shared" si="4"/>
        <v>1</v>
      </c>
      <c r="F17" s="5">
        <v>43</v>
      </c>
      <c r="G17" s="5">
        <v>37</v>
      </c>
      <c r="H17" s="5">
        <v>48</v>
      </c>
      <c r="I17" s="5">
        <v>22</v>
      </c>
      <c r="J17" s="5">
        <v>35</v>
      </c>
      <c r="K17" s="5">
        <v>26</v>
      </c>
      <c r="L17" s="5">
        <v>0</v>
      </c>
      <c r="M17" s="5">
        <v>0</v>
      </c>
      <c r="N17" s="5">
        <v>0</v>
      </c>
      <c r="O17" s="5">
        <v>0</v>
      </c>
      <c r="P17" s="5">
        <v>0</v>
      </c>
      <c r="Q17" s="5">
        <v>0</v>
      </c>
      <c r="R17" s="10">
        <f t="shared" si="5"/>
        <v>211</v>
      </c>
      <c r="S17" s="17">
        <f t="shared" si="6"/>
        <v>17.583333333333332</v>
      </c>
      <c r="T17" s="11">
        <f t="shared" si="7"/>
      </c>
    </row>
    <row r="18" spans="1:20" ht="15">
      <c r="A18" s="2" t="s">
        <v>26</v>
      </c>
      <c r="B18" s="2" t="s">
        <v>135</v>
      </c>
      <c r="C18" s="2" t="s">
        <v>26</v>
      </c>
      <c r="D18" s="147">
        <v>12</v>
      </c>
      <c r="E18" s="4">
        <f t="shared" si="4"/>
        <v>1</v>
      </c>
      <c r="F18" s="5">
        <v>0</v>
      </c>
      <c r="G18" s="5">
        <v>0</v>
      </c>
      <c r="H18" s="5">
        <v>0</v>
      </c>
      <c r="I18" s="5">
        <v>0</v>
      </c>
      <c r="J18" s="5">
        <v>10</v>
      </c>
      <c r="K18" s="5">
        <v>8</v>
      </c>
      <c r="L18" s="5">
        <v>0</v>
      </c>
      <c r="M18" s="5">
        <v>0</v>
      </c>
      <c r="N18" s="5">
        <v>0</v>
      </c>
      <c r="O18" s="5">
        <v>0</v>
      </c>
      <c r="P18" s="5">
        <v>0</v>
      </c>
      <c r="Q18" s="5">
        <v>0</v>
      </c>
      <c r="R18" s="10">
        <f t="shared" si="5"/>
        <v>18</v>
      </c>
      <c r="S18" s="17">
        <f t="shared" si="6"/>
        <v>1.5</v>
      </c>
      <c r="T18" s="11">
        <f t="shared" si="7"/>
      </c>
    </row>
    <row r="19" spans="1:20" ht="15">
      <c r="A19" s="2" t="s">
        <v>36</v>
      </c>
      <c r="B19" s="2" t="s">
        <v>83</v>
      </c>
      <c r="C19" s="2" t="s">
        <v>36</v>
      </c>
      <c r="D19" s="3">
        <v>50</v>
      </c>
      <c r="E19" s="4">
        <f t="shared" si="4"/>
        <v>4.166666666666667</v>
      </c>
      <c r="F19" s="5">
        <v>16</v>
      </c>
      <c r="G19" s="5">
        <v>5</v>
      </c>
      <c r="H19" s="5">
        <v>6</v>
      </c>
      <c r="I19" s="5">
        <v>8</v>
      </c>
      <c r="J19" s="5">
        <v>6</v>
      </c>
      <c r="K19" s="5">
        <v>6</v>
      </c>
      <c r="L19" s="5">
        <v>0</v>
      </c>
      <c r="M19" s="5">
        <v>0</v>
      </c>
      <c r="N19" s="5">
        <v>0</v>
      </c>
      <c r="O19" s="5">
        <v>0</v>
      </c>
      <c r="P19" s="5">
        <v>0</v>
      </c>
      <c r="Q19" s="5">
        <v>0</v>
      </c>
      <c r="R19" s="10">
        <f t="shared" si="5"/>
        <v>47</v>
      </c>
      <c r="S19" s="17">
        <f t="shared" si="6"/>
        <v>0.94</v>
      </c>
      <c r="T19" s="11">
        <f t="shared" si="7"/>
        <v>3</v>
      </c>
    </row>
    <row r="20" spans="1:20" s="6" customFormat="1" ht="15">
      <c r="A20" s="2" t="s">
        <v>56</v>
      </c>
      <c r="B20" s="2" t="s">
        <v>144</v>
      </c>
      <c r="C20" s="2" t="s">
        <v>56</v>
      </c>
      <c r="D20" s="3">
        <v>14</v>
      </c>
      <c r="E20" s="4">
        <f t="shared" si="4"/>
        <v>1.1666666666666667</v>
      </c>
      <c r="F20" s="5">
        <v>1</v>
      </c>
      <c r="G20" s="5">
        <v>0</v>
      </c>
      <c r="H20" s="5">
        <v>2</v>
      </c>
      <c r="I20" s="5">
        <v>2</v>
      </c>
      <c r="J20" s="5">
        <v>2</v>
      </c>
      <c r="K20" s="5">
        <v>4</v>
      </c>
      <c r="L20" s="5">
        <v>0</v>
      </c>
      <c r="M20" s="5">
        <v>0</v>
      </c>
      <c r="N20" s="5">
        <v>0</v>
      </c>
      <c r="O20" s="5">
        <v>0</v>
      </c>
      <c r="P20" s="5">
        <v>0</v>
      </c>
      <c r="Q20" s="5">
        <v>0</v>
      </c>
      <c r="R20" s="10">
        <f t="shared" si="5"/>
        <v>11</v>
      </c>
      <c r="S20" s="17">
        <f t="shared" si="6"/>
        <v>0.7857142857142857</v>
      </c>
      <c r="T20" s="11">
        <f t="shared" si="7"/>
        <v>3</v>
      </c>
    </row>
    <row r="21" spans="1:20" ht="15">
      <c r="A21" s="2" t="s">
        <v>37</v>
      </c>
      <c r="B21" s="2" t="s">
        <v>8</v>
      </c>
      <c r="C21" s="2" t="s">
        <v>37</v>
      </c>
      <c r="D21" s="148">
        <v>225</v>
      </c>
      <c r="E21" s="4">
        <f t="shared" si="4"/>
        <v>18.75</v>
      </c>
      <c r="F21" s="5">
        <v>59</v>
      </c>
      <c r="G21" s="5">
        <v>94</v>
      </c>
      <c r="H21" s="5">
        <v>104</v>
      </c>
      <c r="I21" s="5">
        <v>109</v>
      </c>
      <c r="J21" s="5">
        <v>114</v>
      </c>
      <c r="K21" s="5">
        <v>100</v>
      </c>
      <c r="L21" s="5">
        <v>0</v>
      </c>
      <c r="M21" s="5">
        <v>0</v>
      </c>
      <c r="N21" s="5">
        <v>0</v>
      </c>
      <c r="O21" s="5">
        <v>0</v>
      </c>
      <c r="P21" s="5">
        <v>0</v>
      </c>
      <c r="Q21" s="5">
        <v>0</v>
      </c>
      <c r="R21" s="10">
        <f t="shared" si="5"/>
        <v>580</v>
      </c>
      <c r="S21" s="17">
        <f t="shared" si="6"/>
        <v>2.577777777777778</v>
      </c>
      <c r="T21" s="11">
        <f t="shared" si="7"/>
      </c>
    </row>
    <row r="22" spans="1:20" ht="15">
      <c r="A22" s="2" t="s">
        <v>31</v>
      </c>
      <c r="B22" s="2" t="s">
        <v>145</v>
      </c>
      <c r="C22" s="2" t="s">
        <v>31</v>
      </c>
      <c r="D22" s="3">
        <v>1375</v>
      </c>
      <c r="E22" s="4">
        <f>D22/12</f>
        <v>114.58333333333333</v>
      </c>
      <c r="F22" s="5">
        <v>196</v>
      </c>
      <c r="G22" s="5">
        <v>193</v>
      </c>
      <c r="H22" s="5">
        <v>201</v>
      </c>
      <c r="I22" s="5">
        <v>204</v>
      </c>
      <c r="J22" s="5">
        <v>174</v>
      </c>
      <c r="K22" s="5">
        <v>161</v>
      </c>
      <c r="L22" s="5">
        <v>0</v>
      </c>
      <c r="M22" s="5">
        <v>0</v>
      </c>
      <c r="N22" s="5">
        <v>0</v>
      </c>
      <c r="O22" s="5">
        <v>0</v>
      </c>
      <c r="P22" s="5">
        <v>0</v>
      </c>
      <c r="Q22" s="5">
        <v>0</v>
      </c>
      <c r="R22" s="10">
        <f>SUM(F22:Q22)</f>
        <v>1129</v>
      </c>
      <c r="S22" s="17">
        <f>IF(D22=0,0,+R22/D22)</f>
        <v>0.8210909090909091</v>
      </c>
      <c r="T22" s="11">
        <f>IF(COUNT(F22:Q22)*(D22/12)-R22&lt;0,"",COUNT(F22:Q22)*(D22/12)-R22)</f>
        <v>246</v>
      </c>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12.xml><?xml version="1.0" encoding="utf-8"?>
<worksheet xmlns="http://schemas.openxmlformats.org/spreadsheetml/2006/main" xmlns:r="http://schemas.openxmlformats.org/officeDocument/2006/relationships">
  <sheetPr codeName="Hoja8">
    <tabColor theme="5" tint="0.5999900102615356"/>
  </sheetPr>
  <dimension ref="A1:T22"/>
  <sheetViews>
    <sheetView zoomScale="68" zoomScaleNormal="68"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5" customHeight="1"/>
  <cols>
    <col min="1" max="1" width="27.00390625" style="7" bestFit="1" customWidth="1"/>
    <col min="2" max="2" width="85.421875" style="16" bestFit="1" customWidth="1"/>
    <col min="3" max="3" width="27.00390625" style="16" bestFit="1" customWidth="1"/>
    <col min="4" max="5" width="13.140625" style="8" customWidth="1"/>
    <col min="6" max="17" width="13.140625" style="7" customWidth="1"/>
    <col min="18" max="18" width="13.28125" style="7" customWidth="1"/>
    <col min="19" max="20" width="13.14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30">
      <c r="A2" s="9" t="s">
        <v>0</v>
      </c>
      <c r="B2" s="18" t="s">
        <v>1</v>
      </c>
      <c r="C2" s="18" t="s">
        <v>10</v>
      </c>
      <c r="D2" s="19" t="s">
        <v>137</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3">
        <v>50</v>
      </c>
      <c r="E3" s="4">
        <f aca="true" t="shared" si="0" ref="E3:E15">D3/12</f>
        <v>4.166666666666667</v>
      </c>
      <c r="F3" s="5">
        <v>56</v>
      </c>
      <c r="G3" s="5">
        <v>58</v>
      </c>
      <c r="H3" s="5">
        <v>40</v>
      </c>
      <c r="I3" s="5">
        <v>27</v>
      </c>
      <c r="J3" s="5">
        <v>14</v>
      </c>
      <c r="K3" s="5">
        <v>26</v>
      </c>
      <c r="L3" s="5">
        <v>0</v>
      </c>
      <c r="M3" s="5">
        <v>0</v>
      </c>
      <c r="N3" s="5">
        <v>0</v>
      </c>
      <c r="O3" s="5">
        <v>0</v>
      </c>
      <c r="P3" s="5">
        <v>0</v>
      </c>
      <c r="Q3" s="5">
        <v>0</v>
      </c>
      <c r="R3" s="10">
        <f aca="true" t="shared" si="1" ref="R3:R15">SUM(F3:Q3)</f>
        <v>221</v>
      </c>
      <c r="S3" s="17">
        <f aca="true" t="shared" si="2" ref="S3:S15">IF(D3=0,0,+R3/D3)</f>
        <v>4.42</v>
      </c>
      <c r="T3" s="11">
        <f aca="true" t="shared" si="3" ref="T3:T15">IF(COUNT(F3:Q3)*(D3/12)-R3&lt;0,"",COUNT(F3:Q3)*(D3/12)-R3)</f>
      </c>
    </row>
    <row r="4" spans="1:20" ht="15">
      <c r="A4" s="2" t="s">
        <v>30</v>
      </c>
      <c r="B4" s="2" t="s">
        <v>3</v>
      </c>
      <c r="C4" s="2" t="s">
        <v>30</v>
      </c>
      <c r="D4" s="3">
        <v>120</v>
      </c>
      <c r="E4" s="4">
        <f t="shared" si="0"/>
        <v>10</v>
      </c>
      <c r="F4" s="5">
        <v>15</v>
      </c>
      <c r="G4" s="5">
        <v>15</v>
      </c>
      <c r="H4" s="5">
        <v>10</v>
      </c>
      <c r="I4" s="5">
        <v>8</v>
      </c>
      <c r="J4" s="5">
        <v>8</v>
      </c>
      <c r="K4" s="5">
        <v>3</v>
      </c>
      <c r="L4" s="5">
        <v>0</v>
      </c>
      <c r="M4" s="5">
        <v>0</v>
      </c>
      <c r="N4" s="5">
        <v>0</v>
      </c>
      <c r="O4" s="5">
        <v>0</v>
      </c>
      <c r="P4" s="5">
        <v>0</v>
      </c>
      <c r="Q4" s="5">
        <v>0</v>
      </c>
      <c r="R4" s="10">
        <f t="shared" si="1"/>
        <v>59</v>
      </c>
      <c r="S4" s="17">
        <f t="shared" si="2"/>
        <v>0.49166666666666664</v>
      </c>
      <c r="T4" s="11">
        <f t="shared" si="3"/>
        <v>61</v>
      </c>
    </row>
    <row r="5" spans="1:20" ht="15">
      <c r="A5" s="2" t="s">
        <v>39</v>
      </c>
      <c r="B5" s="2" t="s">
        <v>140</v>
      </c>
      <c r="C5" s="2" t="s">
        <v>39</v>
      </c>
      <c r="D5" s="3">
        <v>420</v>
      </c>
      <c r="E5" s="4">
        <f t="shared" si="0"/>
        <v>35</v>
      </c>
      <c r="F5" s="5">
        <v>33</v>
      </c>
      <c r="G5" s="5">
        <v>18</v>
      </c>
      <c r="H5" s="5">
        <v>35</v>
      </c>
      <c r="I5" s="5">
        <v>20</v>
      </c>
      <c r="J5" s="5">
        <v>47</v>
      </c>
      <c r="K5" s="5">
        <v>34</v>
      </c>
      <c r="L5" s="5">
        <v>0</v>
      </c>
      <c r="M5" s="5">
        <v>0</v>
      </c>
      <c r="N5" s="5">
        <v>0</v>
      </c>
      <c r="O5" s="5">
        <v>0</v>
      </c>
      <c r="P5" s="5">
        <v>0</v>
      </c>
      <c r="Q5" s="5">
        <v>0</v>
      </c>
      <c r="R5" s="10">
        <f t="shared" si="1"/>
        <v>187</v>
      </c>
      <c r="S5" s="17">
        <f t="shared" si="2"/>
        <v>0.4452380952380952</v>
      </c>
      <c r="T5" s="11">
        <f t="shared" si="3"/>
        <v>233</v>
      </c>
    </row>
    <row r="6" spans="1:20" ht="15">
      <c r="A6" s="2" t="s">
        <v>38</v>
      </c>
      <c r="B6" s="2" t="s">
        <v>73</v>
      </c>
      <c r="C6" s="2" t="s">
        <v>38</v>
      </c>
      <c r="D6" s="3">
        <v>1702</v>
      </c>
      <c r="E6" s="4">
        <f t="shared" si="0"/>
        <v>141.83333333333334</v>
      </c>
      <c r="F6" s="5">
        <v>180</v>
      </c>
      <c r="G6" s="5">
        <v>68</v>
      </c>
      <c r="H6" s="5">
        <v>132</v>
      </c>
      <c r="I6" s="5">
        <v>138</v>
      </c>
      <c r="J6" s="5">
        <v>109</v>
      </c>
      <c r="K6" s="5">
        <v>116</v>
      </c>
      <c r="L6" s="5">
        <v>0</v>
      </c>
      <c r="M6" s="5">
        <v>0</v>
      </c>
      <c r="N6" s="5">
        <v>0</v>
      </c>
      <c r="O6" s="5">
        <v>0</v>
      </c>
      <c r="P6" s="5">
        <v>0</v>
      </c>
      <c r="Q6" s="5">
        <v>0</v>
      </c>
      <c r="R6" s="10">
        <f t="shared" si="1"/>
        <v>743</v>
      </c>
      <c r="S6" s="17">
        <f t="shared" si="2"/>
        <v>0.43654524089306695</v>
      </c>
      <c r="T6" s="11">
        <f t="shared" si="3"/>
        <v>959</v>
      </c>
    </row>
    <row r="7" spans="1:20" ht="15">
      <c r="A7" s="2" t="s">
        <v>45</v>
      </c>
      <c r="B7" s="2" t="s">
        <v>82</v>
      </c>
      <c r="C7" s="2" t="s">
        <v>45</v>
      </c>
      <c r="D7" s="3">
        <v>660</v>
      </c>
      <c r="E7" s="4">
        <f t="shared" si="0"/>
        <v>55</v>
      </c>
      <c r="F7" s="5">
        <v>57</v>
      </c>
      <c r="G7" s="5">
        <v>65</v>
      </c>
      <c r="H7" s="5">
        <v>68</v>
      </c>
      <c r="I7" s="5">
        <v>49</v>
      </c>
      <c r="J7" s="5">
        <v>39</v>
      </c>
      <c r="K7" s="5">
        <v>29</v>
      </c>
      <c r="L7" s="5">
        <v>0</v>
      </c>
      <c r="M7" s="5">
        <v>0</v>
      </c>
      <c r="N7" s="5">
        <v>0</v>
      </c>
      <c r="O7" s="5">
        <v>0</v>
      </c>
      <c r="P7" s="5">
        <v>0</v>
      </c>
      <c r="Q7" s="5">
        <v>0</v>
      </c>
      <c r="R7" s="10">
        <f t="shared" si="1"/>
        <v>307</v>
      </c>
      <c r="S7" s="17">
        <f t="shared" si="2"/>
        <v>0.46515151515151515</v>
      </c>
      <c r="T7" s="11">
        <f t="shared" si="3"/>
        <v>353</v>
      </c>
    </row>
    <row r="8" spans="1:20" ht="15">
      <c r="A8" s="2" t="s">
        <v>43</v>
      </c>
      <c r="B8" s="2" t="s">
        <v>68</v>
      </c>
      <c r="C8" s="2" t="s">
        <v>43</v>
      </c>
      <c r="D8" s="3">
        <v>326</v>
      </c>
      <c r="E8" s="4">
        <f t="shared" si="0"/>
        <v>27.166666666666668</v>
      </c>
      <c r="F8" s="5">
        <v>62</v>
      </c>
      <c r="G8" s="5">
        <v>34</v>
      </c>
      <c r="H8" s="5">
        <v>58</v>
      </c>
      <c r="I8" s="5">
        <v>58</v>
      </c>
      <c r="J8" s="5">
        <v>59</v>
      </c>
      <c r="K8" s="5">
        <v>52</v>
      </c>
      <c r="L8" s="5">
        <v>0</v>
      </c>
      <c r="M8" s="5">
        <v>0</v>
      </c>
      <c r="N8" s="5">
        <v>0</v>
      </c>
      <c r="O8" s="5">
        <v>0</v>
      </c>
      <c r="P8" s="5">
        <v>0</v>
      </c>
      <c r="Q8" s="5">
        <v>0</v>
      </c>
      <c r="R8" s="10">
        <f t="shared" si="1"/>
        <v>323</v>
      </c>
      <c r="S8" s="17">
        <f t="shared" si="2"/>
        <v>0.99079754601227</v>
      </c>
      <c r="T8" s="11">
        <f t="shared" si="3"/>
        <v>3</v>
      </c>
    </row>
    <row r="9" spans="1:20" ht="15">
      <c r="A9" s="2" t="s">
        <v>28</v>
      </c>
      <c r="B9" s="2" t="s">
        <v>69</v>
      </c>
      <c r="C9" s="2" t="s">
        <v>28</v>
      </c>
      <c r="D9" s="3">
        <v>740</v>
      </c>
      <c r="E9" s="4">
        <f t="shared" si="0"/>
        <v>61.666666666666664</v>
      </c>
      <c r="F9" s="5">
        <v>174</v>
      </c>
      <c r="G9" s="5">
        <v>99</v>
      </c>
      <c r="H9" s="5">
        <v>85</v>
      </c>
      <c r="I9" s="5">
        <v>131</v>
      </c>
      <c r="J9" s="5">
        <v>129</v>
      </c>
      <c r="K9" s="5">
        <v>151</v>
      </c>
      <c r="L9" s="5">
        <v>0</v>
      </c>
      <c r="M9" s="5">
        <v>0</v>
      </c>
      <c r="N9" s="5">
        <v>0</v>
      </c>
      <c r="O9" s="5">
        <v>0</v>
      </c>
      <c r="P9" s="5">
        <v>0</v>
      </c>
      <c r="Q9" s="5">
        <v>0</v>
      </c>
      <c r="R9" s="10">
        <f t="shared" si="1"/>
        <v>769</v>
      </c>
      <c r="S9" s="17">
        <f t="shared" si="2"/>
        <v>1.0391891891891891</v>
      </c>
      <c r="T9" s="11">
        <f t="shared" si="3"/>
      </c>
    </row>
    <row r="10" spans="1:20" ht="15">
      <c r="A10" s="2" t="s">
        <v>34</v>
      </c>
      <c r="B10" s="2" t="s">
        <v>141</v>
      </c>
      <c r="C10" s="2" t="s">
        <v>34</v>
      </c>
      <c r="D10" s="3">
        <v>350</v>
      </c>
      <c r="E10" s="4">
        <f t="shared" si="0"/>
        <v>29.166666666666668</v>
      </c>
      <c r="F10" s="5">
        <v>110</v>
      </c>
      <c r="G10" s="5">
        <v>99</v>
      </c>
      <c r="H10" s="5">
        <v>91</v>
      </c>
      <c r="I10" s="5">
        <v>131</v>
      </c>
      <c r="J10" s="5">
        <v>116</v>
      </c>
      <c r="K10" s="5">
        <v>84</v>
      </c>
      <c r="L10" s="5">
        <v>0</v>
      </c>
      <c r="M10" s="5">
        <v>0</v>
      </c>
      <c r="N10" s="5">
        <v>0</v>
      </c>
      <c r="O10" s="5">
        <v>0</v>
      </c>
      <c r="P10" s="5">
        <v>0</v>
      </c>
      <c r="Q10" s="5">
        <v>0</v>
      </c>
      <c r="R10" s="10">
        <f t="shared" si="1"/>
        <v>631</v>
      </c>
      <c r="S10" s="17">
        <f t="shared" si="2"/>
        <v>1.802857142857143</v>
      </c>
      <c r="T10" s="11">
        <f t="shared" si="3"/>
      </c>
    </row>
    <row r="11" spans="1:20" s="6" customFormat="1" ht="15">
      <c r="A11" s="2" t="s">
        <v>33</v>
      </c>
      <c r="B11" s="2" t="s">
        <v>70</v>
      </c>
      <c r="C11" s="2" t="s">
        <v>33</v>
      </c>
      <c r="D11" s="3">
        <v>495</v>
      </c>
      <c r="E11" s="4">
        <f t="shared" si="0"/>
        <v>41.25</v>
      </c>
      <c r="F11" s="5">
        <v>50</v>
      </c>
      <c r="G11" s="5">
        <v>34</v>
      </c>
      <c r="H11" s="5">
        <v>42</v>
      </c>
      <c r="I11" s="5">
        <v>54</v>
      </c>
      <c r="J11" s="5">
        <v>42</v>
      </c>
      <c r="K11" s="5">
        <v>34</v>
      </c>
      <c r="L11" s="5">
        <v>0</v>
      </c>
      <c r="M11" s="5">
        <v>0</v>
      </c>
      <c r="N11" s="5">
        <v>0</v>
      </c>
      <c r="O11" s="5">
        <v>0</v>
      </c>
      <c r="P11" s="5">
        <v>0</v>
      </c>
      <c r="Q11" s="5">
        <v>0</v>
      </c>
      <c r="R11" s="10">
        <f t="shared" si="1"/>
        <v>256</v>
      </c>
      <c r="S11" s="17">
        <f t="shared" si="2"/>
        <v>0.5171717171717172</v>
      </c>
      <c r="T11" s="11">
        <f t="shared" si="3"/>
        <v>239</v>
      </c>
    </row>
    <row r="12" spans="1:20" s="6" customFormat="1" ht="15">
      <c r="A12" s="2" t="s">
        <v>32</v>
      </c>
      <c r="B12" s="2" t="s">
        <v>71</v>
      </c>
      <c r="C12" s="2" t="s">
        <v>32</v>
      </c>
      <c r="D12" s="3">
        <v>420</v>
      </c>
      <c r="E12" s="4">
        <f t="shared" si="0"/>
        <v>35</v>
      </c>
      <c r="F12" s="5">
        <v>61</v>
      </c>
      <c r="G12" s="5">
        <v>40</v>
      </c>
      <c r="H12" s="5">
        <v>42</v>
      </c>
      <c r="I12" s="5">
        <v>90</v>
      </c>
      <c r="J12" s="5">
        <v>78</v>
      </c>
      <c r="K12" s="5">
        <v>63</v>
      </c>
      <c r="L12" s="5">
        <v>0</v>
      </c>
      <c r="M12" s="5">
        <v>0</v>
      </c>
      <c r="N12" s="5">
        <v>0</v>
      </c>
      <c r="O12" s="5">
        <v>0</v>
      </c>
      <c r="P12" s="5">
        <v>0</v>
      </c>
      <c r="Q12" s="5">
        <v>0</v>
      </c>
      <c r="R12" s="10">
        <f t="shared" si="1"/>
        <v>374</v>
      </c>
      <c r="S12" s="17">
        <f t="shared" si="2"/>
        <v>0.8904761904761904</v>
      </c>
      <c r="T12" s="11">
        <f t="shared" si="3"/>
        <v>46</v>
      </c>
    </row>
    <row r="13" spans="1:20" ht="15">
      <c r="A13" s="2" t="s">
        <v>40</v>
      </c>
      <c r="B13" s="2" t="s">
        <v>72</v>
      </c>
      <c r="C13" s="2" t="s">
        <v>40</v>
      </c>
      <c r="D13" s="3">
        <v>572</v>
      </c>
      <c r="E13" s="4">
        <f t="shared" si="0"/>
        <v>47.666666666666664</v>
      </c>
      <c r="F13" s="5">
        <v>145</v>
      </c>
      <c r="G13" s="5">
        <v>126</v>
      </c>
      <c r="H13" s="5">
        <v>151</v>
      </c>
      <c r="I13" s="5">
        <v>172</v>
      </c>
      <c r="J13" s="5">
        <v>146</v>
      </c>
      <c r="K13" s="5">
        <v>182</v>
      </c>
      <c r="L13" s="5">
        <v>0</v>
      </c>
      <c r="M13" s="5">
        <v>0</v>
      </c>
      <c r="N13" s="5">
        <v>0</v>
      </c>
      <c r="O13" s="5">
        <v>0</v>
      </c>
      <c r="P13" s="5">
        <v>0</v>
      </c>
      <c r="Q13" s="5">
        <v>0</v>
      </c>
      <c r="R13" s="10">
        <f t="shared" si="1"/>
        <v>922</v>
      </c>
      <c r="S13" s="17">
        <f t="shared" si="2"/>
        <v>1.6118881118881119</v>
      </c>
      <c r="T13" s="11">
        <f t="shared" si="3"/>
      </c>
    </row>
    <row r="14" spans="1:20" s="6" customFormat="1" ht="15">
      <c r="A14" s="2" t="s">
        <v>27</v>
      </c>
      <c r="B14" s="2" t="s">
        <v>4</v>
      </c>
      <c r="C14" s="2" t="s">
        <v>27</v>
      </c>
      <c r="D14" s="3">
        <v>156</v>
      </c>
      <c r="E14" s="4">
        <f t="shared" si="0"/>
        <v>13</v>
      </c>
      <c r="F14" s="5">
        <v>46</v>
      </c>
      <c r="G14" s="5">
        <v>23</v>
      </c>
      <c r="H14" s="5">
        <v>14</v>
      </c>
      <c r="I14" s="5">
        <v>23</v>
      </c>
      <c r="J14" s="5">
        <v>32</v>
      </c>
      <c r="K14" s="5">
        <v>15</v>
      </c>
      <c r="L14" s="5">
        <v>0</v>
      </c>
      <c r="M14" s="5">
        <v>0</v>
      </c>
      <c r="N14" s="5">
        <v>0</v>
      </c>
      <c r="O14" s="5">
        <v>0</v>
      </c>
      <c r="P14" s="5">
        <v>0</v>
      </c>
      <c r="Q14" s="5">
        <v>0</v>
      </c>
      <c r="R14" s="10">
        <f t="shared" si="1"/>
        <v>153</v>
      </c>
      <c r="S14" s="17">
        <f t="shared" si="2"/>
        <v>0.9807692307692307</v>
      </c>
      <c r="T14" s="11">
        <f t="shared" si="3"/>
        <v>3</v>
      </c>
    </row>
    <row r="15" spans="1:20" ht="15">
      <c r="A15" s="2" t="s">
        <v>42</v>
      </c>
      <c r="B15" s="2" t="s">
        <v>5</v>
      </c>
      <c r="C15" s="2" t="s">
        <v>42</v>
      </c>
      <c r="D15" s="3">
        <v>200</v>
      </c>
      <c r="E15" s="4">
        <f t="shared" si="0"/>
        <v>16.666666666666668</v>
      </c>
      <c r="F15" s="5">
        <v>21</v>
      </c>
      <c r="G15" s="5">
        <v>15</v>
      </c>
      <c r="H15" s="5">
        <v>17</v>
      </c>
      <c r="I15" s="5">
        <v>15</v>
      </c>
      <c r="J15" s="5">
        <v>14</v>
      </c>
      <c r="K15" s="5">
        <v>14</v>
      </c>
      <c r="L15" s="5">
        <v>0</v>
      </c>
      <c r="M15" s="5">
        <v>0</v>
      </c>
      <c r="N15" s="5">
        <v>0</v>
      </c>
      <c r="O15" s="5">
        <v>0</v>
      </c>
      <c r="P15" s="5">
        <v>0</v>
      </c>
      <c r="Q15" s="5">
        <v>0</v>
      </c>
      <c r="R15" s="10">
        <f t="shared" si="1"/>
        <v>96</v>
      </c>
      <c r="S15" s="17">
        <f t="shared" si="2"/>
        <v>0.48</v>
      </c>
      <c r="T15" s="11">
        <f t="shared" si="3"/>
        <v>104</v>
      </c>
    </row>
    <row r="16" spans="1:20" ht="15">
      <c r="A16" s="2" t="s">
        <v>55</v>
      </c>
      <c r="B16" s="2" t="s">
        <v>142</v>
      </c>
      <c r="C16" s="2" t="s">
        <v>55</v>
      </c>
      <c r="D16" s="3">
        <v>208</v>
      </c>
      <c r="E16" s="4">
        <f aca="true" t="shared" si="4" ref="E16:E21">D16/12</f>
        <v>17.333333333333332</v>
      </c>
      <c r="F16" s="5">
        <v>15</v>
      </c>
      <c r="G16" s="5">
        <v>14</v>
      </c>
      <c r="H16" s="5">
        <v>12</v>
      </c>
      <c r="I16" s="5">
        <v>29</v>
      </c>
      <c r="J16" s="5">
        <v>16</v>
      </c>
      <c r="K16" s="5">
        <v>22</v>
      </c>
      <c r="L16" s="5">
        <v>0</v>
      </c>
      <c r="M16" s="5">
        <v>0</v>
      </c>
      <c r="N16" s="5">
        <v>0</v>
      </c>
      <c r="O16" s="5">
        <v>0</v>
      </c>
      <c r="P16" s="5">
        <v>0</v>
      </c>
      <c r="Q16" s="5">
        <v>0</v>
      </c>
      <c r="R16" s="10">
        <f aca="true" t="shared" si="5" ref="R16:R21">SUM(F16:Q16)</f>
        <v>108</v>
      </c>
      <c r="S16" s="17">
        <f aca="true" t="shared" si="6" ref="S16:S21">IF(D16=0,0,+R16/D16)</f>
        <v>0.5192307692307693</v>
      </c>
      <c r="T16" s="11">
        <f aca="true" t="shared" si="7" ref="T16:T21">IF(COUNT(F16:Q16)*(D16/12)-R16&lt;0,"",COUNT(F16:Q16)*(D16/12)-R16)</f>
        <v>100</v>
      </c>
    </row>
    <row r="17" spans="1:20" ht="15">
      <c r="A17" s="2" t="s">
        <v>26</v>
      </c>
      <c r="B17" s="2" t="s">
        <v>7</v>
      </c>
      <c r="C17" s="2" t="s">
        <v>26</v>
      </c>
      <c r="D17" s="3">
        <v>12</v>
      </c>
      <c r="E17" s="4">
        <f t="shared" si="4"/>
        <v>1</v>
      </c>
      <c r="F17" s="5">
        <v>51</v>
      </c>
      <c r="G17" s="5">
        <v>45</v>
      </c>
      <c r="H17" s="5">
        <v>60</v>
      </c>
      <c r="I17" s="5">
        <v>47</v>
      </c>
      <c r="J17" s="5">
        <v>53</v>
      </c>
      <c r="K17" s="5">
        <v>11</v>
      </c>
      <c r="L17" s="5">
        <v>0</v>
      </c>
      <c r="M17" s="5">
        <v>0</v>
      </c>
      <c r="N17" s="5">
        <v>0</v>
      </c>
      <c r="O17" s="5">
        <v>0</v>
      </c>
      <c r="P17" s="5">
        <v>0</v>
      </c>
      <c r="Q17" s="5">
        <v>0</v>
      </c>
      <c r="R17" s="10">
        <f t="shared" si="5"/>
        <v>267</v>
      </c>
      <c r="S17" s="17">
        <f t="shared" si="6"/>
        <v>22.25</v>
      </c>
      <c r="T17" s="11">
        <f t="shared" si="7"/>
      </c>
    </row>
    <row r="18" spans="1:20" ht="15">
      <c r="A18" s="2" t="s">
        <v>26</v>
      </c>
      <c r="B18" s="2" t="s">
        <v>135</v>
      </c>
      <c r="C18" s="2" t="s">
        <v>26</v>
      </c>
      <c r="D18" s="3">
        <v>12</v>
      </c>
      <c r="E18" s="4">
        <f t="shared" si="4"/>
        <v>1</v>
      </c>
      <c r="F18" s="5">
        <v>0</v>
      </c>
      <c r="G18" s="5">
        <v>0</v>
      </c>
      <c r="H18" s="5">
        <v>0</v>
      </c>
      <c r="I18" s="5">
        <v>0</v>
      </c>
      <c r="J18" s="5">
        <v>12</v>
      </c>
      <c r="K18" s="5">
        <v>41</v>
      </c>
      <c r="L18" s="5">
        <v>0</v>
      </c>
      <c r="M18" s="5">
        <v>0</v>
      </c>
      <c r="N18" s="5">
        <v>0</v>
      </c>
      <c r="O18" s="5">
        <v>0</v>
      </c>
      <c r="P18" s="5">
        <v>0</v>
      </c>
      <c r="Q18" s="5">
        <v>0</v>
      </c>
      <c r="R18" s="10">
        <f t="shared" si="5"/>
        <v>53</v>
      </c>
      <c r="S18" s="17">
        <f t="shared" si="6"/>
        <v>4.416666666666667</v>
      </c>
      <c r="T18" s="11">
        <f t="shared" si="7"/>
      </c>
    </row>
    <row r="19" spans="1:20" ht="15">
      <c r="A19" s="2" t="s">
        <v>36</v>
      </c>
      <c r="B19" s="2" t="s">
        <v>83</v>
      </c>
      <c r="C19" s="2" t="s">
        <v>36</v>
      </c>
      <c r="D19" s="3">
        <v>130</v>
      </c>
      <c r="E19" s="4">
        <f t="shared" si="4"/>
        <v>10.833333333333334</v>
      </c>
      <c r="F19" s="5">
        <v>29</v>
      </c>
      <c r="G19" s="5">
        <v>5</v>
      </c>
      <c r="H19" s="5">
        <v>2</v>
      </c>
      <c r="I19" s="5">
        <v>14</v>
      </c>
      <c r="J19" s="5">
        <v>18</v>
      </c>
      <c r="K19" s="5">
        <v>16</v>
      </c>
      <c r="L19" s="5">
        <v>0</v>
      </c>
      <c r="M19" s="5">
        <v>0</v>
      </c>
      <c r="N19" s="5">
        <v>0</v>
      </c>
      <c r="O19" s="5">
        <v>0</v>
      </c>
      <c r="P19" s="5">
        <v>0</v>
      </c>
      <c r="Q19" s="5">
        <v>0</v>
      </c>
      <c r="R19" s="10">
        <f t="shared" si="5"/>
        <v>84</v>
      </c>
      <c r="S19" s="17">
        <f t="shared" si="6"/>
        <v>0.6461538461538462</v>
      </c>
      <c r="T19" s="11">
        <f t="shared" si="7"/>
        <v>46</v>
      </c>
    </row>
    <row r="20" spans="1:20" s="6" customFormat="1" ht="15">
      <c r="A20" s="2" t="s">
        <v>56</v>
      </c>
      <c r="B20" s="2" t="s">
        <v>144</v>
      </c>
      <c r="C20" s="2" t="s">
        <v>56</v>
      </c>
      <c r="D20" s="3">
        <v>108</v>
      </c>
      <c r="E20" s="4">
        <f t="shared" si="4"/>
        <v>9</v>
      </c>
      <c r="F20" s="5">
        <v>2</v>
      </c>
      <c r="G20" s="5">
        <v>1</v>
      </c>
      <c r="H20" s="5">
        <v>5</v>
      </c>
      <c r="I20" s="5">
        <v>4</v>
      </c>
      <c r="J20" s="5">
        <v>10</v>
      </c>
      <c r="K20" s="5">
        <v>6</v>
      </c>
      <c r="L20" s="5">
        <v>0</v>
      </c>
      <c r="M20" s="5">
        <v>0</v>
      </c>
      <c r="N20" s="5">
        <v>0</v>
      </c>
      <c r="O20" s="5">
        <v>0</v>
      </c>
      <c r="P20" s="5">
        <v>0</v>
      </c>
      <c r="Q20" s="5">
        <v>0</v>
      </c>
      <c r="R20" s="10">
        <f t="shared" si="5"/>
        <v>28</v>
      </c>
      <c r="S20" s="17">
        <f t="shared" si="6"/>
        <v>0.25925925925925924</v>
      </c>
      <c r="T20" s="11">
        <f t="shared" si="7"/>
        <v>80</v>
      </c>
    </row>
    <row r="21" spans="1:20" ht="15">
      <c r="A21" s="2" t="s">
        <v>37</v>
      </c>
      <c r="B21" s="2" t="s">
        <v>8</v>
      </c>
      <c r="C21" s="2" t="s">
        <v>37</v>
      </c>
      <c r="D21" s="3">
        <v>280</v>
      </c>
      <c r="E21" s="4">
        <f t="shared" si="4"/>
        <v>23.333333333333332</v>
      </c>
      <c r="F21" s="5">
        <v>33</v>
      </c>
      <c r="G21" s="5">
        <v>42</v>
      </c>
      <c r="H21" s="5">
        <v>57</v>
      </c>
      <c r="I21" s="5">
        <v>49</v>
      </c>
      <c r="J21" s="5">
        <v>76</v>
      </c>
      <c r="K21" s="5">
        <v>62</v>
      </c>
      <c r="L21" s="5">
        <v>0</v>
      </c>
      <c r="M21" s="5">
        <v>0</v>
      </c>
      <c r="N21" s="5">
        <v>0</v>
      </c>
      <c r="O21" s="5">
        <v>0</v>
      </c>
      <c r="P21" s="5">
        <v>0</v>
      </c>
      <c r="Q21" s="5">
        <v>0</v>
      </c>
      <c r="R21" s="10">
        <f t="shared" si="5"/>
        <v>319</v>
      </c>
      <c r="S21" s="17">
        <f t="shared" si="6"/>
        <v>1.1392857142857142</v>
      </c>
      <c r="T21" s="11">
        <f t="shared" si="7"/>
      </c>
    </row>
    <row r="22" spans="1:20" ht="15">
      <c r="A22" s="2" t="s">
        <v>31</v>
      </c>
      <c r="B22" s="2" t="s">
        <v>145</v>
      </c>
      <c r="C22" s="2" t="s">
        <v>31</v>
      </c>
      <c r="D22" s="3">
        <v>1500</v>
      </c>
      <c r="E22" s="4">
        <f>D22/12</f>
        <v>125</v>
      </c>
      <c r="F22" s="5">
        <v>60</v>
      </c>
      <c r="G22" s="5">
        <v>105</v>
      </c>
      <c r="H22" s="5">
        <v>111</v>
      </c>
      <c r="I22" s="5">
        <v>73</v>
      </c>
      <c r="J22" s="5">
        <v>52</v>
      </c>
      <c r="K22" s="5">
        <v>48</v>
      </c>
      <c r="L22" s="5">
        <v>0</v>
      </c>
      <c r="M22" s="5">
        <v>0</v>
      </c>
      <c r="N22" s="5">
        <v>0</v>
      </c>
      <c r="O22" s="5">
        <v>0</v>
      </c>
      <c r="P22" s="5">
        <v>0</v>
      </c>
      <c r="Q22" s="5">
        <v>0</v>
      </c>
      <c r="R22" s="10">
        <f>SUM(F22:Q22)</f>
        <v>449</v>
      </c>
      <c r="S22" s="17">
        <f>IF(D22=0,0,+R22/D22)</f>
        <v>0.29933333333333334</v>
      </c>
      <c r="T22" s="11">
        <f>IF(COUNT(F22:Q22)*(D22/12)-R22&lt;0,"",COUNT(F22:Q22)*(D22/12)-R22)</f>
        <v>1051</v>
      </c>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13.xml><?xml version="1.0" encoding="utf-8"?>
<worksheet xmlns="http://schemas.openxmlformats.org/spreadsheetml/2006/main" xmlns:r="http://schemas.openxmlformats.org/officeDocument/2006/relationships">
  <sheetPr codeName="Hoja10">
    <tabColor rgb="FF006600"/>
  </sheetPr>
  <dimension ref="A1:T29"/>
  <sheetViews>
    <sheetView zoomScalePageLayoutView="0" workbookViewId="0" topLeftCell="A1">
      <selection activeCell="A6" sqref="A6:IV7"/>
    </sheetView>
  </sheetViews>
  <sheetFormatPr defaultColWidth="11.421875" defaultRowHeight="12.75"/>
  <cols>
    <col min="1" max="1" width="26.57421875" style="69" customWidth="1"/>
    <col min="2" max="18" width="11.7109375" style="68" customWidth="1"/>
    <col min="19" max="16384" width="11.421875" style="69" customWidth="1"/>
  </cols>
  <sheetData>
    <row r="1" spans="1:18" s="56" customFormat="1" ht="21" customHeight="1">
      <c r="A1" s="75" t="s">
        <v>54</v>
      </c>
      <c r="B1" s="55"/>
      <c r="C1" s="55"/>
      <c r="D1" s="55"/>
      <c r="E1" s="55"/>
      <c r="F1" s="55"/>
      <c r="G1" s="55"/>
      <c r="H1" s="55"/>
      <c r="I1" s="55"/>
      <c r="J1" s="55"/>
      <c r="K1" s="55"/>
      <c r="L1" s="55"/>
      <c r="M1" s="55"/>
      <c r="N1" s="55"/>
      <c r="O1" s="55"/>
      <c r="P1" s="55"/>
      <c r="Q1" s="55"/>
      <c r="R1" s="55"/>
    </row>
    <row r="2" spans="1:18" s="56" customFormat="1" ht="20.25" customHeight="1">
      <c r="A2" s="76" t="s">
        <v>110</v>
      </c>
      <c r="B2" s="57"/>
      <c r="C2" s="57"/>
      <c r="D2" s="57"/>
      <c r="E2" s="57"/>
      <c r="F2" s="57"/>
      <c r="G2" s="57"/>
      <c r="H2" s="57"/>
      <c r="I2" s="57"/>
      <c r="J2" s="57"/>
      <c r="K2" s="57"/>
      <c r="L2" s="57"/>
      <c r="M2" s="57"/>
      <c r="N2" s="57"/>
      <c r="O2" s="57"/>
      <c r="P2" s="57"/>
      <c r="Q2" s="57"/>
      <c r="R2" s="57"/>
    </row>
    <row r="3" spans="1:18" s="70" customFormat="1" ht="22.5">
      <c r="A3" s="188" t="s">
        <v>53</v>
      </c>
      <c r="B3" s="50" t="s">
        <v>49</v>
      </c>
      <c r="C3" s="50" t="s">
        <v>48</v>
      </c>
      <c r="D3" s="50" t="s">
        <v>11</v>
      </c>
      <c r="E3" s="50" t="s">
        <v>20</v>
      </c>
      <c r="F3" s="50" t="s">
        <v>12</v>
      </c>
      <c r="G3" s="50" t="s">
        <v>52</v>
      </c>
      <c r="H3" s="50" t="s">
        <v>13</v>
      </c>
      <c r="I3" s="50" t="s">
        <v>51</v>
      </c>
      <c r="J3" s="50" t="s">
        <v>14</v>
      </c>
      <c r="K3" s="50" t="s">
        <v>15</v>
      </c>
      <c r="L3" s="50" t="s">
        <v>16</v>
      </c>
      <c r="M3" s="50" t="s">
        <v>17</v>
      </c>
      <c r="N3" s="50" t="s">
        <v>18</v>
      </c>
      <c r="O3" s="50" t="s">
        <v>19</v>
      </c>
      <c r="P3" s="50" t="s">
        <v>9</v>
      </c>
      <c r="Q3" s="50" t="s">
        <v>47</v>
      </c>
      <c r="R3" s="50" t="s">
        <v>6</v>
      </c>
    </row>
    <row r="4" spans="1:19" s="49" customFormat="1" ht="15.75" customHeight="1">
      <c r="A4" s="188"/>
      <c r="B4" s="97">
        <f>SUM(PENTA1!D3:D22)</f>
        <v>7739</v>
      </c>
      <c r="C4" s="97">
        <f>SUM(PENTA1!E3:E22)</f>
        <v>644.9166666666666</v>
      </c>
      <c r="D4" s="97">
        <f>SUM(PENTA1!F3:F22)</f>
        <v>628</v>
      </c>
      <c r="E4" s="97">
        <f>SUM(PENTA1!G3:G22)</f>
        <v>670</v>
      </c>
      <c r="F4" s="97">
        <f>SUM(PENTA1!H3:H22)</f>
        <v>793</v>
      </c>
      <c r="G4" s="97">
        <f>SUM(PENTA1!I3:I22)</f>
        <v>667</v>
      </c>
      <c r="H4" s="97">
        <f>SUM(PENTA1!J3:J22)</f>
        <v>633</v>
      </c>
      <c r="I4" s="97">
        <f>SUM(PENTA1!K3:K22)</f>
        <v>695</v>
      </c>
      <c r="J4" s="97">
        <f>SUM(PENTA1!L3:L22)</f>
        <v>0</v>
      </c>
      <c r="K4" s="97">
        <f>SUM(PENTA1!M3:M22)</f>
        <v>0</v>
      </c>
      <c r="L4" s="97">
        <f>SUM(PENTA1!N3:N22)</f>
        <v>0</v>
      </c>
      <c r="M4" s="97">
        <f>SUM(PENTA1!O3:O22)</f>
        <v>0</v>
      </c>
      <c r="N4" s="97">
        <f>SUM(PENTA1!P3:P22)</f>
        <v>0</v>
      </c>
      <c r="O4" s="97">
        <f>SUM(PENTA1!Q3:Q22)</f>
        <v>0</v>
      </c>
      <c r="P4" s="97">
        <f>SUM(D4:O4)</f>
        <v>4086</v>
      </c>
      <c r="Q4" s="58">
        <f>IF(B4=0,0,+P4*100/B4)</f>
        <v>52.79751905930999</v>
      </c>
      <c r="R4" s="97">
        <f>IF(COUNT(D4:O4)*(B4/12)-P4&lt;0,"",COUNT(D4:O4)*(B4/12)-P4)</f>
        <v>3653</v>
      </c>
      <c r="S4" s="101"/>
    </row>
    <row r="5" spans="1:19" s="49" customFormat="1" ht="6.75" customHeight="1">
      <c r="A5" s="59"/>
      <c r="B5" s="66"/>
      <c r="C5" s="66"/>
      <c r="D5" s="66"/>
      <c r="E5" s="66"/>
      <c r="F5" s="66"/>
      <c r="G5" s="66"/>
      <c r="H5" s="66"/>
      <c r="I5" s="66"/>
      <c r="J5" s="66"/>
      <c r="K5" s="66"/>
      <c r="L5" s="66"/>
      <c r="M5" s="66"/>
      <c r="N5" s="66"/>
      <c r="O5" s="66"/>
      <c r="P5" s="66"/>
      <c r="Q5" s="66"/>
      <c r="R5" s="66"/>
      <c r="S5" s="101"/>
    </row>
    <row r="6" spans="1:19" s="70" customFormat="1" ht="22.5">
      <c r="A6" s="54" t="s">
        <v>10</v>
      </c>
      <c r="B6" s="92" t="s">
        <v>49</v>
      </c>
      <c r="C6" s="92" t="s">
        <v>48</v>
      </c>
      <c r="D6" s="92" t="s">
        <v>11</v>
      </c>
      <c r="E6" s="92" t="s">
        <v>20</v>
      </c>
      <c r="F6" s="92" t="s">
        <v>12</v>
      </c>
      <c r="G6" s="92" t="s">
        <v>52</v>
      </c>
      <c r="H6" s="92" t="s">
        <v>13</v>
      </c>
      <c r="I6" s="92" t="s">
        <v>51</v>
      </c>
      <c r="J6" s="92" t="s">
        <v>14</v>
      </c>
      <c r="K6" s="92" t="s">
        <v>15</v>
      </c>
      <c r="L6" s="92" t="s">
        <v>16</v>
      </c>
      <c r="M6" s="92" t="s">
        <v>17</v>
      </c>
      <c r="N6" s="92" t="s">
        <v>18</v>
      </c>
      <c r="O6" s="92" t="s">
        <v>19</v>
      </c>
      <c r="P6" s="92" t="s">
        <v>9</v>
      </c>
      <c r="Q6" s="92" t="s">
        <v>47</v>
      </c>
      <c r="R6" s="92" t="s">
        <v>6</v>
      </c>
      <c r="S6" s="102"/>
    </row>
    <row r="7" spans="1:20" s="49" customFormat="1" ht="12.75">
      <c r="A7" s="61" t="s">
        <v>44</v>
      </c>
      <c r="B7" s="62">
        <f>SUMIF(PENTA1!$C$3:$C$22,"01-USAQUEN",PENTA1!$D$3:$D$22)</f>
        <v>80</v>
      </c>
      <c r="C7" s="62">
        <f>SUMIF(PENTA1!$C$3:$C$22,"01-USAQUEN",PENTA1!$E$3:$E$22)</f>
        <v>6.666666666666667</v>
      </c>
      <c r="D7" s="100">
        <f>SUMIF(PENTA1!$C$3:$C$22,"01-USAQUEN",PENTA1!$F$3:$F$22)</f>
        <v>11</v>
      </c>
      <c r="E7" s="100">
        <f>SUMIF(PENTA1!$C$3:$C$22,"01-USAQUEN",PENTA1!$G$3:$G$22)</f>
        <v>18</v>
      </c>
      <c r="F7" s="100">
        <f>SUMIF(PENTA1!$C$3:$C$22,"01-USAQUEN",PENTA1!$H$3:$H$22)</f>
        <v>9</v>
      </c>
      <c r="G7" s="100">
        <f>SUMIF(PENTA1!$C$3:$C$22,"01-USAQUEN",PENTA1!$I$3:$I$22)</f>
        <v>11</v>
      </c>
      <c r="H7" s="100">
        <f>SUMIF(PENTA1!$C$3:$C$22,"01-USAQUEN",PENTA1!$J$3:$J$22)</f>
        <v>7</v>
      </c>
      <c r="I7" s="100">
        <f>SUMIF(PENTA1!$C$3:$C$22,"01-USAQUEN",PENTA1!$K$3:$K$22)</f>
        <v>8</v>
      </c>
      <c r="J7" s="100">
        <f>SUMIF(PENTA1!$C$3:$C$22,"01-USAQUEN",PENTA1!$L$3:$L$22)</f>
        <v>0</v>
      </c>
      <c r="K7" s="100">
        <f>SUMIF(PENTA1!$C$3:$C$22,"01-USAQUEN",PENTA1!$M$3:$M$22)</f>
        <v>0</v>
      </c>
      <c r="L7" s="100">
        <f>SUMIF(PENTA1!$C$3:$C$22,"01-USAQUEN",PENTA1!$N$3:$N$22)</f>
        <v>0</v>
      </c>
      <c r="M7" s="100">
        <f>SUMIF(PENTA1!$C$3:$C$22,"01-USAQUEN",PENTA1!$O$3:$O$22)</f>
        <v>0</v>
      </c>
      <c r="N7" s="100">
        <f>SUMIF(PENTA1!$C$3:$C$22,"01-USAQUEN",PENTA1!$P$3:$P$22)</f>
        <v>0</v>
      </c>
      <c r="O7" s="100">
        <f>SUMIF(PENTA1!$C$3:$C$22,"01-USAQUEN",PENTA1!$Q$3:$Q$22)</f>
        <v>0</v>
      </c>
      <c r="P7" s="99">
        <f>SUM(D7:O7)</f>
        <v>64</v>
      </c>
      <c r="Q7" s="62">
        <f>IF(B7=0,0,+P7*100/B7)</f>
        <v>80</v>
      </c>
      <c r="R7" s="99">
        <f>IF(COUNT(D7:O7)*(B7/12)-P7&lt;0,"",COUNT(D7:O7)*(B7/12)-P7)</f>
        <v>16</v>
      </c>
      <c r="S7" s="101"/>
      <c r="T7" s="63"/>
    </row>
    <row r="8" spans="1:20" s="49" customFormat="1" ht="12.75" customHeight="1">
      <c r="A8" s="61" t="s">
        <v>30</v>
      </c>
      <c r="B8" s="62">
        <f>SUMIF(PENTA1!$C$3:$C$22,"02-CHAPINERO",PENTA1!$D$3:$D$22)</f>
        <v>125</v>
      </c>
      <c r="C8" s="62">
        <f>SUMIF(PENTA1!$C$3:$C$22,"02-CHAPINERO",PENTA1!$E$3:$E$22)</f>
        <v>10.416666666666666</v>
      </c>
      <c r="D8" s="100">
        <f>SUMIF(PENTA1!$C$3:$C$22,"02-CHAPINERO",PENTA1!$F$3:$F$22)</f>
        <v>8</v>
      </c>
      <c r="E8" s="100">
        <f>SUMIF(PENTA1!$C$3:$C$22,"02-CHAPINERO",PENTA1!$G$3:$G$22)</f>
        <v>3</v>
      </c>
      <c r="F8" s="100">
        <f>SUMIF(PENTA1!$C$3:$C$22,"02-CHAPINERO",PENTA1!$H$3:$H$22)</f>
        <v>6</v>
      </c>
      <c r="G8" s="100">
        <f>SUMIF(PENTA1!$C$3:$C$22,"02-CHAPINERO",PENTA1!$I$3:$I$22)</f>
        <v>6</v>
      </c>
      <c r="H8" s="100">
        <f>SUMIF(PENTA1!$C$3:$C$22,"02-CHAPINERO",PENTA1!$J$3:$J$22)</f>
        <v>8</v>
      </c>
      <c r="I8" s="100">
        <f>SUMIF(PENTA1!$C$3:$C$22,"02-CHAPINERO",PENTA1!$K$3:$K$22)</f>
        <v>1</v>
      </c>
      <c r="J8" s="100">
        <f>SUMIF(PENTA1!$C$3:$C$22,"02-CHAPINERO",PENTA1!$L$3:$L$22)</f>
        <v>0</v>
      </c>
      <c r="K8" s="100">
        <f>SUMIF(PENTA1!$C$3:$C$22,"02-CHAPINERO",PENTA1!$M$3:$M$22)</f>
        <v>0</v>
      </c>
      <c r="L8" s="100">
        <f>SUMIF(PENTA1!$C$3:$C$22,"02-CHAPINERO",PENTA1!$N$3:$N$22)</f>
        <v>0</v>
      </c>
      <c r="M8" s="100">
        <f>SUMIF(PENTA1!$C$3:$C$22,"02-CHAPINERO",PENTA1!$O$3:$O$22)</f>
        <v>0</v>
      </c>
      <c r="N8" s="100">
        <f>SUMIF(PENTA1!$C$3:$C$22,"02-CHAPINERO",PENTA1!$P$3:$P$22)</f>
        <v>0</v>
      </c>
      <c r="O8" s="100">
        <f>SUMIF(PENTA1!$C$3:$C$22,"02-CHAPINERO",PENTA1!$Q$3:$Q$22)</f>
        <v>0</v>
      </c>
      <c r="P8" s="99">
        <f aca="true" t="shared" si="0" ref="P8:P26">SUM(D8:O8)</f>
        <v>32</v>
      </c>
      <c r="Q8" s="62">
        <f aca="true" t="shared" si="1" ref="Q8:Q27">IF(B8=0,0,+P8*100/B8)</f>
        <v>25.6</v>
      </c>
      <c r="R8" s="99">
        <f aca="true" t="shared" si="2" ref="R8:R27">IF(COUNT(D8:O8)*(B8/12)-P8&lt;0,"",COUNT(D8:O8)*(B8/12)-P8)</f>
        <v>93</v>
      </c>
      <c r="S8" s="101"/>
      <c r="T8" s="63"/>
    </row>
    <row r="9" spans="1:20" s="49" customFormat="1" ht="12.75">
      <c r="A9" s="61" t="s">
        <v>39</v>
      </c>
      <c r="B9" s="62">
        <f>SUMIF(PENTA1!$C$3:$C$22,"03-SANTA FE",PENTA1!$D$3:$D$22)</f>
        <v>218</v>
      </c>
      <c r="C9" s="62">
        <f>SUMIF(PENTA1!$C$3:$C$22,"03-SANTA FE",PENTA1!$E$3:$E$22)</f>
        <v>18.166666666666668</v>
      </c>
      <c r="D9" s="100">
        <f>SUMIF(PENTA1!$C$3:$C$22,"03-SANTA FE",PENTA1!$F$3:$F$22)</f>
        <v>27</v>
      </c>
      <c r="E9" s="100">
        <f>SUMIF(PENTA1!$C$3:$C$22,"03-SANTA FE",PENTA1!$G$3:$G$22)</f>
        <v>21</v>
      </c>
      <c r="F9" s="100">
        <f>SUMIF(PENTA1!$C$3:$C$22,"03-SANTA FE",PENTA1!$H$3:$H$22)</f>
        <v>25</v>
      </c>
      <c r="G9" s="100">
        <f>SUMIF(PENTA1!$C$3:$C$22,"03-SANTA FE",PENTA1!$I$3:$I$22)</f>
        <v>17</v>
      </c>
      <c r="H9" s="100">
        <f>SUMIF(PENTA1!$C$3:$C$22,"03-SANTA FE",PENTA1!$J$3:$J$22)</f>
        <v>20</v>
      </c>
      <c r="I9" s="100">
        <f>SUMIF(PENTA1!$C$3:$C$22,"03-SANTA FE",PENTA1!$K$3:$K$22)</f>
        <v>19</v>
      </c>
      <c r="J9" s="100">
        <f>SUMIF(PENTA1!$C$3:$C$22,"03-SANTA FE",PENTA1!$L$3:$L$22)</f>
        <v>0</v>
      </c>
      <c r="K9" s="100">
        <f>SUMIF(PENTA1!$C$3:$C$22,"03-SANTA FE",PENTA1!$M$3:$M$22)</f>
        <v>0</v>
      </c>
      <c r="L9" s="100">
        <f>SUMIF(PENTA1!$C$3:$C$22,"03-SANTA FE",PENTA1!$N$3:$N$22)</f>
        <v>0</v>
      </c>
      <c r="M9" s="100">
        <f>SUMIF(PENTA1!$C$3:$C$22,"03-SANTA FE",PENTA1!$O$3:$O$22)</f>
        <v>0</v>
      </c>
      <c r="N9" s="100">
        <f>SUMIF(PENTA1!$C$3:$C$22,"03-SANTA FE",PENTA1!$P$3:$P$22)</f>
        <v>0</v>
      </c>
      <c r="O9" s="100">
        <f>SUMIF(PENTA1!$C$3:$C$22,"03-SANTA FE",PENTA1!$Q$3:$Q$22)</f>
        <v>0</v>
      </c>
      <c r="P9" s="99">
        <f t="shared" si="0"/>
        <v>129</v>
      </c>
      <c r="Q9" s="62">
        <f t="shared" si="1"/>
        <v>59.174311926605505</v>
      </c>
      <c r="R9" s="99">
        <f t="shared" si="2"/>
        <v>89</v>
      </c>
      <c r="S9" s="101"/>
      <c r="T9" s="63"/>
    </row>
    <row r="10" spans="1:20" s="49" customFormat="1" ht="12.75">
      <c r="A10" s="61" t="s">
        <v>38</v>
      </c>
      <c r="B10" s="62">
        <f>SUMIF(PENTA1!$C$3:$C$22,"04-SAN CRISTOBAL",PENTA1!$D$3:$D$22)</f>
        <v>1602</v>
      </c>
      <c r="C10" s="62">
        <f>SUMIF(PENTA1!$C$3:$C$22,"04-SAN CRISTOBAL",PENTA1!$E$3:$E$22)</f>
        <v>133.5</v>
      </c>
      <c r="D10" s="100">
        <f>SUMIF(PENTA1!$C$3:$C$22,"04-SAN CRISTOBAL",PENTA1!$F$3:$F$22)</f>
        <v>143</v>
      </c>
      <c r="E10" s="100">
        <f>SUMIF(PENTA1!$C$3:$C$22,"04-SAN CRISTOBAL",PENTA1!$G$3:$G$22)</f>
        <v>128</v>
      </c>
      <c r="F10" s="100">
        <f>SUMIF(PENTA1!$C$3:$C$22,"04-SAN CRISTOBAL",PENTA1!$H$3:$H$22)</f>
        <v>179</v>
      </c>
      <c r="G10" s="100">
        <f>SUMIF(PENTA1!$C$3:$C$22,"04-SAN CRISTOBAL",PENTA1!$I$3:$I$22)</f>
        <v>130</v>
      </c>
      <c r="H10" s="100">
        <f>SUMIF(PENTA1!$C$3:$C$22,"04-SAN CRISTOBAL",PENTA1!$J$3:$J$22)</f>
        <v>159</v>
      </c>
      <c r="I10" s="100">
        <f>SUMIF(PENTA1!$C$3:$C$22,"04-SAN CRISTOBAL",PENTA1!$K$3:$K$22)</f>
        <v>159</v>
      </c>
      <c r="J10" s="100">
        <f>SUMIF(PENTA1!$C$3:$C$22,"04-SAN CRISTOBAL",PENTA1!$L$3:$L$22)</f>
        <v>0</v>
      </c>
      <c r="K10" s="100">
        <f>SUMIF(PENTA1!$C$3:$C$22,"04-SAN CRISTOBAL",PENTA1!$M$3:$M$22)</f>
        <v>0</v>
      </c>
      <c r="L10" s="100">
        <f>SUMIF(PENTA1!$C$3:$C$22,"04-SAN CRISTOBAL",PENTA1!$N$3:$N$22)</f>
        <v>0</v>
      </c>
      <c r="M10" s="100">
        <f>SUMIF(PENTA1!$C$3:$C$22,"04-SAN CRISTOBAL",PENTA1!$O$3:$O$22)</f>
        <v>0</v>
      </c>
      <c r="N10" s="100">
        <f>SUMIF(PENTA1!$C$3:$C$22,"04-SAN CRISTOBAL",PENTA1!$P$3:$P$22)</f>
        <v>0</v>
      </c>
      <c r="O10" s="100">
        <f>SUMIF(PENTA1!$C$3:$C$22,"04-SAN CRISTOBAL",PENTA1!$Q$3:$Q$22)</f>
        <v>0</v>
      </c>
      <c r="P10" s="99">
        <f t="shared" si="0"/>
        <v>898</v>
      </c>
      <c r="Q10" s="62">
        <f t="shared" si="1"/>
        <v>56.05493133583021</v>
      </c>
      <c r="R10" s="99">
        <f t="shared" si="2"/>
        <v>704</v>
      </c>
      <c r="S10" s="101"/>
      <c r="T10" s="63"/>
    </row>
    <row r="11" spans="1:20" s="49" customFormat="1" ht="12.75">
      <c r="A11" s="61" t="s">
        <v>45</v>
      </c>
      <c r="B11" s="62">
        <f>SUMIF(PENTA1!$C$3:$C$22,"05-USME",PENTA1!$D$3:$D$22)</f>
        <v>626</v>
      </c>
      <c r="C11" s="62">
        <f>SUMIF(PENTA1!$C$3:$C$22,"05-USME",PENTA1!$E$3:$E$22)</f>
        <v>52.166666666666664</v>
      </c>
      <c r="D11" s="100">
        <f>SUMIF(PENTA1!$C$3:$C$22,"05-USME",PENTA1!$F$3:$F$22)</f>
        <v>27</v>
      </c>
      <c r="E11" s="100">
        <f>SUMIF(PENTA1!$C$3:$C$22,"05-USME",PENTA1!$G$3:$G$22)</f>
        <v>26</v>
      </c>
      <c r="F11" s="100">
        <f>SUMIF(PENTA1!$C$3:$C$22,"05-USME",PENTA1!$H$3:$H$22)</f>
        <v>21</v>
      </c>
      <c r="G11" s="100">
        <f>SUMIF(PENTA1!$C$3:$C$22,"05-USME",PENTA1!$I$3:$I$22)</f>
        <v>11</v>
      </c>
      <c r="H11" s="100">
        <f>SUMIF(PENTA1!$C$3:$C$22,"05-USME",PENTA1!$J$3:$J$22)</f>
        <v>8</v>
      </c>
      <c r="I11" s="100">
        <f>SUMIF(PENTA1!$C$3:$C$22,"05-USME",PENTA1!$K$3:$K$22)</f>
        <v>15</v>
      </c>
      <c r="J11" s="100">
        <f>SUMIF(PENTA1!$C$3:$C$22,"05-USME",PENTA1!$L$3:$L$22)</f>
        <v>0</v>
      </c>
      <c r="K11" s="100">
        <f>SUMIF(PENTA1!$C$3:$C$22,"05-USME",PENTA1!$M$3:$M$22)</f>
        <v>0</v>
      </c>
      <c r="L11" s="100">
        <f>SUMIF(PENTA1!$C$3:$C$22,"05-USME",PENTA1!$N$3:$N$22)</f>
        <v>0</v>
      </c>
      <c r="M11" s="100">
        <f>SUMIF(PENTA1!$C$3:$C$22,"05-USME",PENTA1!$O$3:$O$22)</f>
        <v>0</v>
      </c>
      <c r="N11" s="100">
        <f>SUMIF(PENTA1!$C$3:$C$22,"05-USME",PENTA1!$P$3:$P$22)</f>
        <v>0</v>
      </c>
      <c r="O11" s="100">
        <f>SUMIF(PENTA1!$C$3:$C$22,"05-USME",PENTA1!$Q$3:$Q$22)</f>
        <v>0</v>
      </c>
      <c r="P11" s="99">
        <f t="shared" si="0"/>
        <v>108</v>
      </c>
      <c r="Q11" s="62">
        <f t="shared" si="1"/>
        <v>17.252396166134186</v>
      </c>
      <c r="R11" s="99">
        <f t="shared" si="2"/>
        <v>518</v>
      </c>
      <c r="S11" s="101"/>
      <c r="T11" s="63"/>
    </row>
    <row r="12" spans="1:20" s="49" customFormat="1" ht="12.75">
      <c r="A12" s="61" t="s">
        <v>43</v>
      </c>
      <c r="B12" s="62">
        <f>SUMIF(PENTA1!$C$3:$C$22,"06-TUNJUELITO",PENTA1!$D$3:$D$22)</f>
        <v>324</v>
      </c>
      <c r="C12" s="62">
        <f>SUMIF(PENTA1!$C$3:$C$22,"06-TUNJUELITO",PENTA1!$E$3:$E$22)</f>
        <v>27</v>
      </c>
      <c r="D12" s="100">
        <f>SUMIF(PENTA1!$C$3:$C$22,"06-TUNJUELITO",PENTA1!$F$3:$F$22)</f>
        <v>24</v>
      </c>
      <c r="E12" s="100">
        <f>SUMIF(PENTA1!$C$3:$C$22,"06-TUNJUELITO",PENTA1!$G$3:$G$22)</f>
        <v>29</v>
      </c>
      <c r="F12" s="100">
        <f>SUMIF(PENTA1!$C$3:$C$22,"06-TUNJUELITO",PENTA1!$H$3:$H$22)</f>
        <v>22</v>
      </c>
      <c r="G12" s="100">
        <f>SUMIF(PENTA1!$C$3:$C$22,"06-TUNJUELITO",PENTA1!$I$3:$I$22)</f>
        <v>30</v>
      </c>
      <c r="H12" s="100">
        <f>SUMIF(PENTA1!$C$3:$C$22,"06-TUNJUELITO",PENTA1!$J$3:$J$22)</f>
        <v>18</v>
      </c>
      <c r="I12" s="100">
        <f>SUMIF(PENTA1!$C$3:$C$22,"06-TUNJUELITO",PENTA1!$K$3:$K$22)</f>
        <v>33</v>
      </c>
      <c r="J12" s="100">
        <f>SUMIF(PENTA1!$C$3:$C$22,"06-TUNJUELITO",PENTA1!$L$3:$L$22)</f>
        <v>0</v>
      </c>
      <c r="K12" s="100">
        <f>SUMIF(PENTA1!$C$3:$C$22,"06-TUNJUELITO",PENTA1!$M$3:$M$22)</f>
        <v>0</v>
      </c>
      <c r="L12" s="100">
        <f>SUMIF(PENTA1!$C$3:$C$22,"06-TUNJUELITO",PENTA1!$N$3:$N$22)</f>
        <v>0</v>
      </c>
      <c r="M12" s="100">
        <f>SUMIF(PENTA1!$C$3:$C$22,"06-TUNJUELITO",PENTA1!$O$3:$O$22)</f>
        <v>0</v>
      </c>
      <c r="N12" s="100">
        <f>SUMIF(PENTA1!$C$3:$C$22,"06-TUNJUELITO",PENTA1!$P$3:$P$22)</f>
        <v>0</v>
      </c>
      <c r="O12" s="100">
        <f>SUMIF(PENTA1!$C$3:$C$22,"06-TUNJUELITO",PENTA1!$Q$3:$Q$22)</f>
        <v>0</v>
      </c>
      <c r="P12" s="99">
        <f t="shared" si="0"/>
        <v>156</v>
      </c>
      <c r="Q12" s="62">
        <f t="shared" si="1"/>
        <v>48.148148148148145</v>
      </c>
      <c r="R12" s="99">
        <f t="shared" si="2"/>
        <v>168</v>
      </c>
      <c r="S12" s="101"/>
      <c r="T12" s="63"/>
    </row>
    <row r="13" spans="1:20" s="49" customFormat="1" ht="12.75">
      <c r="A13" s="61" t="s">
        <v>28</v>
      </c>
      <c r="B13" s="62">
        <f>SUMIF(PENTA1!$C$3:$C$22,"07-BOSA",PENTA1!$D$3:$D$22)</f>
        <v>877</v>
      </c>
      <c r="C13" s="62">
        <f>SUMIF(PENTA1!$C$3:$C$22,"07-BOSA",PENTA1!$E$3:$E$22)</f>
        <v>73.08333333333333</v>
      </c>
      <c r="D13" s="100">
        <f>SUMIF(PENTA1!$C$3:$C$22,"07-BOSA",PENTA1!$F$3:$F$22)</f>
        <v>111</v>
      </c>
      <c r="E13" s="100">
        <f>SUMIF(PENTA1!$C$3:$C$22,"07-BOSA",PENTA1!$G$3:$G$22)</f>
        <v>93</v>
      </c>
      <c r="F13" s="100">
        <f>SUMIF(PENTA1!$C$3:$C$22,"07-BOSA",PENTA1!$H$3:$H$22)</f>
        <v>107</v>
      </c>
      <c r="G13" s="100">
        <f>SUMIF(PENTA1!$C$3:$C$22,"07-BOSA",PENTA1!$I$3:$I$22)</f>
        <v>86</v>
      </c>
      <c r="H13" s="100">
        <f>SUMIF(PENTA1!$C$3:$C$22,"07-BOSA",PENTA1!$J$3:$J$22)</f>
        <v>95</v>
      </c>
      <c r="I13" s="100">
        <f>SUMIF(PENTA1!$C$3:$C$22,"07-BOSA",PENTA1!$K$3:$K$22)</f>
        <v>134</v>
      </c>
      <c r="J13" s="100">
        <f>SUMIF(PENTA1!$C$3:$C$22,"07-BOSA",PENTA1!$L$3:$L$22)</f>
        <v>0</v>
      </c>
      <c r="K13" s="100">
        <f>SUMIF(PENTA1!$C$3:$C$22,"07-BOSA",PENTA1!$M$3:$M$22)</f>
        <v>0</v>
      </c>
      <c r="L13" s="100">
        <f>SUMIF(PENTA1!$C$3:$C$22,"07-BOSA",PENTA1!$N$3:$N$22)</f>
        <v>0</v>
      </c>
      <c r="M13" s="100">
        <f>SUMIF(PENTA1!$C$3:$C$22,"07-BOSA",PENTA1!$O$3:$O$22)</f>
        <v>0</v>
      </c>
      <c r="N13" s="100">
        <f>SUMIF(PENTA1!$C$3:$C$22,"07-BOSA",PENTA1!$P$3:$P$22)</f>
        <v>0</v>
      </c>
      <c r="O13" s="100">
        <f>SUMIF(PENTA1!$C$3:$C$22,"07-BOSA",PENTA1!$Q$3:$Q$22)</f>
        <v>0</v>
      </c>
      <c r="P13" s="99">
        <f t="shared" si="0"/>
        <v>626</v>
      </c>
      <c r="Q13" s="62">
        <f t="shared" si="1"/>
        <v>71.37970353477765</v>
      </c>
      <c r="R13" s="99">
        <f t="shared" si="2"/>
        <v>251</v>
      </c>
      <c r="S13" s="101"/>
      <c r="T13" s="63"/>
    </row>
    <row r="14" spans="1:20" s="49" customFormat="1" ht="12.75">
      <c r="A14" s="61" t="s">
        <v>34</v>
      </c>
      <c r="B14" s="62">
        <f>SUMIF(PENTA1!$C$3:$C$22,"08-KENNEDY",PENTA1!$D$3:$D$22)</f>
        <v>144</v>
      </c>
      <c r="C14" s="62">
        <f>SUMIF(PENTA1!$C$3:$C$22,"08-KENNEDY",PENTA1!$E$3:$E$22)</f>
        <v>12</v>
      </c>
      <c r="D14" s="100">
        <f>SUMIF(PENTA1!$C$3:$C$22,"08-KENNEDY",PENTA1!$F$3:$F$22)</f>
        <v>33</v>
      </c>
      <c r="E14" s="100">
        <f>SUMIF(PENTA1!$C$3:$C$22,"08-KENNEDY",PENTA1!$G$3:$G$22)</f>
        <v>36</v>
      </c>
      <c r="F14" s="100">
        <f>SUMIF(PENTA1!$C$3:$C$22,"08-KENNEDY",PENTA1!$H$3:$H$22)</f>
        <v>45</v>
      </c>
      <c r="G14" s="100">
        <f>SUMIF(PENTA1!$C$3:$C$22,"08-KENNEDY",PENTA1!$I$3:$I$22)</f>
        <v>93</v>
      </c>
      <c r="H14" s="100">
        <f>SUMIF(PENTA1!$C$3:$C$22,"08-KENNEDY",PENTA1!$J$3:$J$22)</f>
        <v>67</v>
      </c>
      <c r="I14" s="100">
        <f>SUMIF(PENTA1!$C$3:$C$22,"08-KENNEDY",PENTA1!$K$3:$K$22)</f>
        <v>62</v>
      </c>
      <c r="J14" s="100">
        <f>SUMIF(PENTA1!$C$3:$C$22,"08-KENNEDY",PENTA1!$L$3:$L$22)</f>
        <v>0</v>
      </c>
      <c r="K14" s="100">
        <f>SUMIF(PENTA1!$C$3:$C$22,"08-KENNEDY",PENTA1!$M$3:$M$22)</f>
        <v>0</v>
      </c>
      <c r="L14" s="100">
        <f>SUMIF(PENTA1!$C$3:$C$22,"08-KENNEDY",PENTA1!$N$3:$N$22)</f>
        <v>0</v>
      </c>
      <c r="M14" s="100">
        <f>SUMIF(PENTA1!$C$3:$C$22,"08-KENNEDY",PENTA1!$O$3:$O$22)</f>
        <v>0</v>
      </c>
      <c r="N14" s="100">
        <f>SUMIF(PENTA1!$C$3:$C$22,"08-KENNEDY",PENTA1!$P$3:$P$22)</f>
        <v>0</v>
      </c>
      <c r="O14" s="100">
        <f>SUMIF(PENTA1!$C$3:$C$22,"08-KENNEDY",PENTA1!$Q$3:$Q$22)</f>
        <v>0</v>
      </c>
      <c r="P14" s="99">
        <f t="shared" si="0"/>
        <v>336</v>
      </c>
      <c r="Q14" s="62">
        <f t="shared" si="1"/>
        <v>233.33333333333334</v>
      </c>
      <c r="R14" s="99">
        <f t="shared" si="2"/>
      </c>
      <c r="S14" s="101"/>
      <c r="T14" s="63"/>
    </row>
    <row r="15" spans="1:20" s="49" customFormat="1" ht="12.75">
      <c r="A15" s="61" t="s">
        <v>33</v>
      </c>
      <c r="B15" s="62">
        <f>SUMIF(PENTA1!$C$3:$C$22,"09-FONTIBON",PENTA1!$D$3:$D$22)</f>
        <v>125</v>
      </c>
      <c r="C15" s="62">
        <f>SUMIF(PENTA1!$C$3:$C$22,"09-FONTIBON",PENTA1!$E$3:$E$22)</f>
        <v>10.416666666666666</v>
      </c>
      <c r="D15" s="100">
        <f>SUMIF(PENTA1!$C$3:$C$22,"09-FONTIBON",PENTA1!$F$3:$F$22)</f>
        <v>14</v>
      </c>
      <c r="E15" s="100">
        <f>SUMIF(PENTA1!$C$3:$C$22,"09-FONTIBON",PENTA1!$G$3:$G$22)</f>
        <v>16</v>
      </c>
      <c r="F15" s="100">
        <f>SUMIF(PENTA1!$C$3:$C$22,"09-FONTIBON",PENTA1!$H$3:$H$22)</f>
        <v>25</v>
      </c>
      <c r="G15" s="100">
        <f>SUMIF(PENTA1!$C$3:$C$22,"09-FONTIBON",PENTA1!$I$3:$I$22)</f>
        <v>18</v>
      </c>
      <c r="H15" s="100">
        <f>SUMIF(PENTA1!$C$3:$C$22,"09-FONTIBON",PENTA1!$J$3:$J$22)</f>
        <v>18</v>
      </c>
      <c r="I15" s="100">
        <f>SUMIF(PENTA1!$C$3:$C$22,"09-FONTIBON",PENTA1!$K$3:$K$22)</f>
        <v>11</v>
      </c>
      <c r="J15" s="100">
        <f>SUMIF(PENTA1!$C$3:$C$22,"09-FONTIBON",PENTA1!$L$3:$L$22)</f>
        <v>0</v>
      </c>
      <c r="K15" s="100">
        <f>SUMIF(PENTA1!$C$3:$C$22,"09-FONTIBON",PENTA1!$M$3:$M$22)</f>
        <v>0</v>
      </c>
      <c r="L15" s="100">
        <f>SUMIF(PENTA1!$C$3:$C$22,"09-FONTIBON",PENTA1!$N$3:$N$22)</f>
        <v>0</v>
      </c>
      <c r="M15" s="100">
        <f>SUMIF(PENTA1!$C$3:$C$22,"09-FONTIBON",PENTA1!$O$3:$O$22)</f>
        <v>0</v>
      </c>
      <c r="N15" s="100">
        <f>SUMIF(PENTA1!$C$3:$C$22,"09-FONTIBON",PENTA1!$P$3:$P$22)</f>
        <v>0</v>
      </c>
      <c r="O15" s="100">
        <f>SUMIF(PENTA1!$C$3:$C$22,"09-FONTIBON",PENTA1!$Q$3:$Q$22)</f>
        <v>0</v>
      </c>
      <c r="P15" s="99">
        <f t="shared" si="0"/>
        <v>102</v>
      </c>
      <c r="Q15" s="62">
        <f t="shared" si="1"/>
        <v>81.6</v>
      </c>
      <c r="R15" s="99">
        <f t="shared" si="2"/>
        <v>23</v>
      </c>
      <c r="S15" s="101"/>
      <c r="T15" s="63"/>
    </row>
    <row r="16" spans="1:20" s="49" customFormat="1" ht="12.75">
      <c r="A16" s="61" t="s">
        <v>32</v>
      </c>
      <c r="B16" s="62">
        <f>SUMIF(PENTA1!$C$3:$C$22,"10-ENGATIVA",PENTA1!$D$3:$D$22)</f>
        <v>400</v>
      </c>
      <c r="C16" s="62">
        <f>SUMIF(PENTA1!$C$3:$C$22,"10-ENGATIVA",PENTA1!$E$3:$E$22)</f>
        <v>33.333333333333336</v>
      </c>
      <c r="D16" s="100">
        <f>SUMIF(PENTA1!$C$3:$C$22,"10-ENGATIVA",PENTA1!$F$3:$F$22)</f>
        <v>24</v>
      </c>
      <c r="E16" s="100">
        <f>SUMIF(PENTA1!$C$3:$C$22,"10-ENGATIVA",PENTA1!$G$3:$G$22)</f>
        <v>25</v>
      </c>
      <c r="F16" s="100">
        <f>SUMIF(PENTA1!$C$3:$C$22,"10-ENGATIVA",PENTA1!$H$3:$H$22)</f>
        <v>23</v>
      </c>
      <c r="G16" s="100">
        <f>SUMIF(PENTA1!$C$3:$C$22,"10-ENGATIVA",PENTA1!$I$3:$I$22)</f>
        <v>37</v>
      </c>
      <c r="H16" s="100">
        <f>SUMIF(PENTA1!$C$3:$C$22,"10-ENGATIVA",PENTA1!$J$3:$J$22)</f>
        <v>27</v>
      </c>
      <c r="I16" s="100">
        <f>SUMIF(PENTA1!$C$3:$C$22,"10-ENGATIVA",PENTA1!$K$3:$K$22)</f>
        <v>19</v>
      </c>
      <c r="J16" s="100">
        <f>SUMIF(PENTA1!$C$3:$C$22,"10-ENGATIVA",PENTA1!$L$3:$L$22)</f>
        <v>0</v>
      </c>
      <c r="K16" s="100">
        <f>SUMIF(PENTA1!$C$3:$C$22,"10-ENGATIVA",PENTA1!$M$3:$M$22)</f>
        <v>0</v>
      </c>
      <c r="L16" s="100">
        <f>SUMIF(PENTA1!$C$3:$C$22,"10-ENGATIVA",PENTA1!$N$3:$N$22)</f>
        <v>0</v>
      </c>
      <c r="M16" s="100">
        <f>SUMIF(PENTA1!$C$3:$C$22,"10-ENGATIVA",PENTA1!$O$3:$O$22)</f>
        <v>0</v>
      </c>
      <c r="N16" s="100">
        <f>SUMIF(PENTA1!$C$3:$C$22,"10-ENGATIVA",PENTA1!$P$3:$P$22)</f>
        <v>0</v>
      </c>
      <c r="O16" s="100">
        <f>SUMIF(PENTA1!$C$3:$C$22,"10-ENGATIVA",PENTA1!$Q$3:$Q$22)</f>
        <v>0</v>
      </c>
      <c r="P16" s="99">
        <f t="shared" si="0"/>
        <v>155</v>
      </c>
      <c r="Q16" s="62">
        <f t="shared" si="1"/>
        <v>38.75</v>
      </c>
      <c r="R16" s="99">
        <f t="shared" si="2"/>
        <v>245</v>
      </c>
      <c r="S16" s="101"/>
      <c r="T16" s="63"/>
    </row>
    <row r="17" spans="1:20" s="49" customFormat="1" ht="12.75">
      <c r="A17" s="61" t="s">
        <v>40</v>
      </c>
      <c r="B17" s="62">
        <f>SUMIF(PENTA1!$C$3:$C$22,"11-SUBA",PENTA1!$D$3:$D$22)</f>
        <v>793</v>
      </c>
      <c r="C17" s="62">
        <f>SUMIF(PENTA1!$C$3:$C$22,"11-SUBA",PENTA1!$E$3:$E$22)</f>
        <v>66.08333333333333</v>
      </c>
      <c r="D17" s="100">
        <f>SUMIF(PENTA1!$C$3:$C$22,"11-SUBA",PENTA1!$F$3:$F$22)</f>
        <v>75</v>
      </c>
      <c r="E17" s="100">
        <f>SUMIF(PENTA1!$C$3:$C$22,"11-SUBA",PENTA1!$G$3:$G$22)</f>
        <v>125</v>
      </c>
      <c r="F17" s="100">
        <f>SUMIF(PENTA1!$C$3:$C$22,"11-SUBA",PENTA1!$H$3:$H$22)</f>
        <v>143</v>
      </c>
      <c r="G17" s="100">
        <f>SUMIF(PENTA1!$C$3:$C$22,"11-SUBA",PENTA1!$I$3:$I$22)</f>
        <v>96</v>
      </c>
      <c r="H17" s="100">
        <f>SUMIF(PENTA1!$C$3:$C$22,"11-SUBA",PENTA1!$J$3:$J$22)</f>
        <v>91</v>
      </c>
      <c r="I17" s="100">
        <f>SUMIF(PENTA1!$C$3:$C$22,"11-SUBA",PENTA1!$K$3:$K$22)</f>
        <v>89</v>
      </c>
      <c r="J17" s="100">
        <f>SUMIF(PENTA1!$C$3:$C$22,"11-SUBA",PENTA1!$L$3:$L$22)</f>
        <v>0</v>
      </c>
      <c r="K17" s="100">
        <f>SUMIF(PENTA1!$C$3:$C$22,"11-SUBA",PENTA1!$M$3:$M$22)</f>
        <v>0</v>
      </c>
      <c r="L17" s="100">
        <f>SUMIF(PENTA1!$C$3:$C$22,"11-SUBA",PENTA1!$N$3:$N$22)</f>
        <v>0</v>
      </c>
      <c r="M17" s="100">
        <f>SUMIF(PENTA1!$C$3:$C$22,"11-SUBA",PENTA1!$O$3:$O$22)</f>
        <v>0</v>
      </c>
      <c r="N17" s="100">
        <f>SUMIF(PENTA1!$C$3:$C$22,"11-SUBA",PENTA1!$P$3:$P$22)</f>
        <v>0</v>
      </c>
      <c r="O17" s="100">
        <f>SUMIF(PENTA1!$C$3:$C$22,"11-SUBA",PENTA1!$Q$3:$Q$22)</f>
        <v>0</v>
      </c>
      <c r="P17" s="99">
        <f t="shared" si="0"/>
        <v>619</v>
      </c>
      <c r="Q17" s="62">
        <f t="shared" si="1"/>
        <v>78.05800756620428</v>
      </c>
      <c r="R17" s="99">
        <f t="shared" si="2"/>
        <v>174</v>
      </c>
      <c r="S17" s="101"/>
      <c r="T17" s="63"/>
    </row>
    <row r="18" spans="1:20" s="49" customFormat="1" ht="12.75">
      <c r="A18" s="61" t="s">
        <v>27</v>
      </c>
      <c r="B18" s="62">
        <f>SUMIF(PENTA1!$C$3:$C$22,"12-BARRIOS UNIDOS",PENTA1!$D$3:$D$22)</f>
        <v>156</v>
      </c>
      <c r="C18" s="62">
        <f>SUMIF(PENTA1!$C$3:$C$22,"12-BARRIOS UNIDOS",PENTA1!$E$3:$E$22)</f>
        <v>13</v>
      </c>
      <c r="D18" s="100">
        <f>SUMIF(PENTA1!$C$3:$C$22,"12-BARRIOS UNIDOS",PENTA1!$F$3:$F$22)</f>
        <v>13</v>
      </c>
      <c r="E18" s="100">
        <f>SUMIF(PENTA1!$C$3:$C$22,"12-BARRIOS UNIDOS",PENTA1!$G$3:$G$22)</f>
        <v>20</v>
      </c>
      <c r="F18" s="100">
        <f>SUMIF(PENTA1!$C$3:$C$22,"12-BARRIOS UNIDOS",PENTA1!$H$3:$H$22)</f>
        <v>15</v>
      </c>
      <c r="G18" s="100">
        <f>SUMIF(PENTA1!$C$3:$C$22,"12-BARRIOS UNIDOS",PENTA1!$I$3:$I$22)</f>
        <v>26</v>
      </c>
      <c r="H18" s="100">
        <f>SUMIF(PENTA1!$C$3:$C$22,"12-BARRIOS UNIDOS",PENTA1!$J$3:$J$22)</f>
        <v>20</v>
      </c>
      <c r="I18" s="100">
        <f>SUMIF(PENTA1!$C$3:$C$22,"12-BARRIOS UNIDOS",PENTA1!$K$3:$K$22)</f>
        <v>20</v>
      </c>
      <c r="J18" s="100">
        <f>SUMIF(PENTA1!$C$3:$C$22,"12-BARRIOS UNIDOS",PENTA1!$L$3:$L$22)</f>
        <v>0</v>
      </c>
      <c r="K18" s="100">
        <f>SUMIF(PENTA1!$C$3:$C$22,"12-BARRIOS UNIDOS",PENTA1!$M$3:$M$22)</f>
        <v>0</v>
      </c>
      <c r="L18" s="100">
        <f>SUMIF(PENTA1!$C$3:$C$22,"12-BARRIOS UNIDOS",PENTA1!$N$3:$N$22)</f>
        <v>0</v>
      </c>
      <c r="M18" s="100">
        <f>SUMIF(PENTA1!$C$3:$C$22,"12-BARRIOS UNIDOS",PENTA1!$O$3:$O$22)</f>
        <v>0</v>
      </c>
      <c r="N18" s="100">
        <f>SUMIF(PENTA1!$C$3:$C$22,"12-BARRIOS UNIDOS",PENTA1!$P$3:$P$22)</f>
        <v>0</v>
      </c>
      <c r="O18" s="100">
        <f>SUMIF(PENTA1!$C$3:$C$22,"12-BARRIOS UNIDOS",PENTA1!$Q$3:$Q$22)</f>
        <v>0</v>
      </c>
      <c r="P18" s="99">
        <f t="shared" si="0"/>
        <v>114</v>
      </c>
      <c r="Q18" s="62">
        <f t="shared" si="1"/>
        <v>73.07692307692308</v>
      </c>
      <c r="R18" s="99">
        <f t="shared" si="2"/>
        <v>42</v>
      </c>
      <c r="S18" s="101"/>
      <c r="T18" s="63"/>
    </row>
    <row r="19" spans="1:20" s="49" customFormat="1" ht="12.75">
      <c r="A19" s="61" t="s">
        <v>42</v>
      </c>
      <c r="B19" s="62">
        <f>SUMIF(PENTA1!$C$3:$C$22,"13-TEUSAQUILLO",PENTA1!$D$3:$D$22)</f>
        <v>50</v>
      </c>
      <c r="C19" s="62">
        <f>SUMIF(PENTA1!$C$3:$C$22,"13-TEUSAQUILLO",PENTA1!$E$3:$E$22)</f>
        <v>4.166666666666667</v>
      </c>
      <c r="D19" s="100">
        <f>SUMIF(PENTA1!$C$3:$C$22,"13-TEUSAQUILLO",PENTA1!$F$3:$F$22)</f>
        <v>8</v>
      </c>
      <c r="E19" s="100">
        <f>SUMIF(PENTA1!$C$3:$C$22,"13-TEUSAQUILLO",PENTA1!$G$3:$G$22)</f>
        <v>6</v>
      </c>
      <c r="F19" s="100">
        <f>SUMIF(PENTA1!$C$3:$C$22,"13-TEUSAQUILLO",PENTA1!$H$3:$H$22)</f>
        <v>6</v>
      </c>
      <c r="G19" s="100">
        <f>SUMIF(PENTA1!$C$3:$C$22,"13-TEUSAQUILLO",PENTA1!$I$3:$I$22)</f>
        <v>4</v>
      </c>
      <c r="H19" s="100">
        <f>SUMIF(PENTA1!$C$3:$C$22,"13-TEUSAQUILLO",PENTA1!$J$3:$J$22)</f>
        <v>9</v>
      </c>
      <c r="I19" s="100">
        <f>SUMIF(PENTA1!$C$3:$C$22,"13-TEUSAQUILLO",PENTA1!$K$3:$K$22)</f>
        <v>6</v>
      </c>
      <c r="J19" s="100">
        <f>SUMIF(PENTA1!$C$3:$C$22,"13-TEUSAQUILLO",PENTA1!$L$3:$L$22)</f>
        <v>0</v>
      </c>
      <c r="K19" s="100">
        <f>SUMIF(PENTA1!$C$3:$C$22,"13-TEUSAQUILLO",PENTA1!$M$3:$M$22)</f>
        <v>0</v>
      </c>
      <c r="L19" s="100">
        <f>SUMIF(PENTA1!$C$3:$C$22,"13-TEUSAQUILLO",PENTA1!$N$3:$N$22)</f>
        <v>0</v>
      </c>
      <c r="M19" s="100">
        <f>SUMIF(PENTA1!$C$3:$C$22,"13-TEUSAQUILLO",PENTA1!$O$3:$O$22)</f>
        <v>0</v>
      </c>
      <c r="N19" s="100">
        <f>SUMIF(PENTA1!$C$3:$C$22,"13-TEUSAQUILLO",PENTA1!$P$3:$P$22)</f>
        <v>0</v>
      </c>
      <c r="O19" s="100">
        <f>SUMIF(PENTA1!$C$3:$C$22,"13-TEUSAQUILLO",PENTA1!$Q$3:$Q$22)</f>
        <v>0</v>
      </c>
      <c r="P19" s="99">
        <f t="shared" si="0"/>
        <v>39</v>
      </c>
      <c r="Q19" s="62">
        <f t="shared" si="1"/>
        <v>78</v>
      </c>
      <c r="R19" s="99">
        <f t="shared" si="2"/>
        <v>11</v>
      </c>
      <c r="S19" s="101"/>
      <c r="T19" s="63"/>
    </row>
    <row r="20" spans="1:20" s="49" customFormat="1" ht="12.75">
      <c r="A20" s="61" t="s">
        <v>55</v>
      </c>
      <c r="B20" s="62">
        <f>SUMIF(PENTA1!$C$3:$C$22,"14-LOS MARTIRES",PENTA1!$D$3:$D$22)</f>
        <v>197</v>
      </c>
      <c r="C20" s="62">
        <f>SUMIF(PENTA1!$C$3:$C$22,"14-LOS MARTIRES",PENTA1!$E$3:$E$22)</f>
        <v>16.416666666666668</v>
      </c>
      <c r="D20" s="100">
        <f>SUMIF(PENTA1!$C$3:$C$22,"14-LOS MARTIRES",PENTA1!$F$3:$F$22)</f>
        <v>22</v>
      </c>
      <c r="E20" s="100">
        <f>SUMIF(PENTA1!$C$3:$C$22,"14-LOS MARTIRES",PENTA1!$G$3:$G$22)</f>
        <v>17</v>
      </c>
      <c r="F20" s="100">
        <f>SUMIF(PENTA1!$C$3:$C$22,"14-LOS MARTIRES",PENTA1!$H$3:$H$22)</f>
        <v>25</v>
      </c>
      <c r="G20" s="100">
        <f>SUMIF(PENTA1!$C$3:$C$22,"14-LOS MARTIRES",PENTA1!$I$3:$I$22)</f>
        <v>18</v>
      </c>
      <c r="H20" s="100">
        <f>SUMIF(PENTA1!$C$3:$C$22,"14-LOS MARTIRES",PENTA1!$J$3:$J$22)</f>
        <v>12</v>
      </c>
      <c r="I20" s="100">
        <f>SUMIF(PENTA1!$C$3:$C$22,"14-LOS MARTIRES",PENTA1!$K$3:$K$22)</f>
        <v>20</v>
      </c>
      <c r="J20" s="100">
        <f>SUMIF(PENTA1!$C$3:$C$22,"14-LOS MARTIRES",PENTA1!$L$3:$L$22)</f>
        <v>0</v>
      </c>
      <c r="K20" s="100">
        <f>SUMIF(PENTA1!$C$3:$C$22,"14-LOS MARTIRES",PENTA1!$M$3:$M$22)</f>
        <v>0</v>
      </c>
      <c r="L20" s="100">
        <f>SUMIF(PENTA1!$C$3:$C$22,"14-LOS MARTIRES",PENTA1!$N$3:$N$22)</f>
        <v>0</v>
      </c>
      <c r="M20" s="100">
        <f>SUMIF(PENTA1!$C$3:$C$22,"14-LOS MARTIRES",PENTA1!$O$3:$O$22)</f>
        <v>0</v>
      </c>
      <c r="N20" s="100">
        <f>SUMIF(PENTA1!$C$3:$C$22,"14-LOS MARTIRES",PENTA1!$P$3:$P$22)</f>
        <v>0</v>
      </c>
      <c r="O20" s="100">
        <f>SUMIF(PENTA1!$C$3:$C$22,"14-LOS MARTIRES",PENTA1!$Q$3:$Q$22)</f>
        <v>0</v>
      </c>
      <c r="P20" s="99">
        <f t="shared" si="0"/>
        <v>114</v>
      </c>
      <c r="Q20" s="62">
        <f t="shared" si="1"/>
        <v>57.868020304568525</v>
      </c>
      <c r="R20" s="99">
        <f t="shared" si="2"/>
        <v>83</v>
      </c>
      <c r="S20" s="101"/>
      <c r="T20" s="63"/>
    </row>
    <row r="21" spans="1:20" s="49" customFormat="1" ht="12.75">
      <c r="A21" s="61" t="s">
        <v>26</v>
      </c>
      <c r="B21" s="62">
        <f>SUMIF(PENTA1!$C$3:$C$22,"15-ANTONIO NARIÑO",PENTA1!$D$3:$D$22)</f>
        <v>24</v>
      </c>
      <c r="C21" s="62">
        <f>SUMIF(PENTA1!$C$3:$C$22,"15-ANTONIO NARIÑO",PENTA1!$E$3:$E$22)</f>
        <v>2</v>
      </c>
      <c r="D21" s="100">
        <f>SUMIF(PENTA1!$C$3:$C$22,"15-ANTONIO NARIÑO",PENTA1!$F$3:$F$22)</f>
        <v>32</v>
      </c>
      <c r="E21" s="100">
        <f>SUMIF(PENTA1!$C$3:$C$22,"15-ANTONIO NARIÑO",PENTA1!$G$3:$G$22)</f>
        <v>24</v>
      </c>
      <c r="F21" s="100">
        <f>SUMIF(PENTA1!$C$3:$C$22,"15-ANTONIO NARIÑO",PENTA1!$H$3:$H$22)</f>
        <v>29</v>
      </c>
      <c r="G21" s="100">
        <f>SUMIF(PENTA1!$C$3:$C$22,"15-ANTONIO NARIÑO",PENTA1!$I$3:$I$22)</f>
        <v>15</v>
      </c>
      <c r="H21" s="100">
        <f>SUMIF(PENTA1!$C$3:$C$22,"15-ANTONIO NARIÑO",PENTA1!$J$3:$J$22)</f>
        <v>11</v>
      </c>
      <c r="I21" s="100">
        <f>SUMIF(PENTA1!$C$3:$C$22,"15-ANTONIO NARIÑO",PENTA1!$K$3:$K$22)</f>
        <v>23</v>
      </c>
      <c r="J21" s="100">
        <f>SUMIF(PENTA1!$C$3:$C$22,"15-ANTONIO NARIÑO",PENTA1!$L$3:$L$22)</f>
        <v>0</v>
      </c>
      <c r="K21" s="100">
        <f>SUMIF(PENTA1!$C$3:$C$22,"15-ANTONIO NARIÑO",PENTA1!$M$3:$M$22)</f>
        <v>0</v>
      </c>
      <c r="L21" s="100">
        <f>SUMIF(PENTA1!$C$3:$C$22,"15-ANTONIO NARIÑO",PENTA1!$N$3:$N$22)</f>
        <v>0</v>
      </c>
      <c r="M21" s="100">
        <f>SUMIF(PENTA1!$C$3:$C$22,"15-ANTONIO NARIÑO",PENTA1!$O$3:$O$22)</f>
        <v>0</v>
      </c>
      <c r="N21" s="100">
        <f>SUMIF(PENTA1!$C$3:$C$22,"15-ANTONIO NARIÑO",PENTA1!$P$3:$P$22)</f>
        <v>0</v>
      </c>
      <c r="O21" s="100">
        <f>SUMIF(PENTA1!$C$3:$C$22,"15-ANTONIO NARIÑO",PENTA1!$Q$3:$Q$22)</f>
        <v>0</v>
      </c>
      <c r="P21" s="99">
        <f t="shared" si="0"/>
        <v>134</v>
      </c>
      <c r="Q21" s="62">
        <f t="shared" si="1"/>
        <v>558.3333333333334</v>
      </c>
      <c r="R21" s="99">
        <f t="shared" si="2"/>
      </c>
      <c r="S21" s="101"/>
      <c r="T21" s="63"/>
    </row>
    <row r="22" spans="1:20" s="49" customFormat="1" ht="12.75">
      <c r="A22" s="61" t="s">
        <v>36</v>
      </c>
      <c r="B22" s="62">
        <f>SUMIF(PENTA1!$C$3:$C$22,"16-PUENTE ARANDA",PENTA1!$D$3:$D$22)</f>
        <v>12</v>
      </c>
      <c r="C22" s="62">
        <f>SUMIF(PENTA1!$C$3:$C$22,"16-PUENTE ARANDA",PENTA1!$E$3:$E$22)</f>
        <v>1</v>
      </c>
      <c r="D22" s="100">
        <f>SUMIF(PENTA1!$C$3:$C$22,"16-PUENTE ARANDA",PENTA1!$F$3:$F$22)</f>
        <v>11</v>
      </c>
      <c r="E22" s="100">
        <f>SUMIF(PENTA1!$C$3:$C$22,"16-PUENTE ARANDA",PENTA1!$G$3:$G$22)</f>
        <v>3</v>
      </c>
      <c r="F22" s="100">
        <f>SUMIF(PENTA1!$C$3:$C$22,"16-PUENTE ARANDA",PENTA1!$H$3:$H$22)</f>
        <v>3</v>
      </c>
      <c r="G22" s="100">
        <f>SUMIF(PENTA1!$C$3:$C$22,"16-PUENTE ARANDA",PENTA1!$I$3:$I$22)</f>
        <v>4</v>
      </c>
      <c r="H22" s="100">
        <f>SUMIF(PENTA1!$C$3:$C$22,"16-PUENTE ARANDA",PENTA1!$J$3:$J$22)</f>
        <v>4</v>
      </c>
      <c r="I22" s="100">
        <f>SUMIF(PENTA1!$C$3:$C$22,"16-PUENTE ARANDA",PENTA1!$K$3:$K$22)</f>
        <v>4</v>
      </c>
      <c r="J22" s="100">
        <f>SUMIF(PENTA1!$C$3:$C$22,"16-PUENTE ARANDA",PENTA1!$L$3:$L$22)</f>
        <v>0</v>
      </c>
      <c r="K22" s="100">
        <f>SUMIF(PENTA1!$C$3:$C$22,"16-PUENTE ARANDA",PENTA1!$M$3:$M$22)</f>
        <v>0</v>
      </c>
      <c r="L22" s="100">
        <f>SUMIF(PENTA1!$C$3:$C$22,"16-PUENTE ARANDA",PENTA1!$N$3:$N$22)</f>
        <v>0</v>
      </c>
      <c r="M22" s="100">
        <f>SUMIF(PENTA1!$C$3:$C$22,"16-PUENTE ARANDA",PENTA1!$O$3:$O$22)</f>
        <v>0</v>
      </c>
      <c r="N22" s="100">
        <f>SUMIF(PENTA1!$C$3:$C$22,"16-PUENTE ARANDA",PENTA1!$P$3:$P$22)</f>
        <v>0</v>
      </c>
      <c r="O22" s="100">
        <f>SUMIF(PENTA1!$C$3:$C$22,"16-PUENTE ARANDA",PENTA1!$Q$3:$Q$22)</f>
        <v>0</v>
      </c>
      <c r="P22" s="99">
        <f t="shared" si="0"/>
        <v>29</v>
      </c>
      <c r="Q22" s="62">
        <f t="shared" si="1"/>
        <v>241.66666666666666</v>
      </c>
      <c r="R22" s="99">
        <f t="shared" si="2"/>
      </c>
      <c r="S22" s="101"/>
      <c r="T22" s="63"/>
    </row>
    <row r="23" spans="1:20" s="49" customFormat="1" ht="12.75">
      <c r="A23" s="61" t="s">
        <v>56</v>
      </c>
      <c r="B23" s="62">
        <f>SUMIF(PENTA1!$C$3:$C$22,"17-LA CANDELARIA",PENTA1!$D$3:$D$22)</f>
        <v>13</v>
      </c>
      <c r="C23" s="62">
        <f>SUMIF(PENTA1!$C$3:$C$22,"17-LA CANDELARIA",PENTA1!$E$3:$E$22)</f>
        <v>1.0833333333333333</v>
      </c>
      <c r="D23" s="100">
        <f>SUMIF(PENTA1!$C$3:$C$22,"17-LA CANDELARIA",PENTA1!$F$3:$F$22)</f>
        <v>0</v>
      </c>
      <c r="E23" s="100">
        <f>SUMIF(PENTA1!$C$3:$C$22,"17-LA CANDELARIA",PENTA1!$G$3:$G$22)</f>
        <v>0</v>
      </c>
      <c r="F23" s="100">
        <f>SUMIF(PENTA1!$C$3:$C$22,"17-LA CANDELARIA",PENTA1!$H$3:$H$22)</f>
        <v>3</v>
      </c>
      <c r="G23" s="100">
        <f>SUMIF(PENTA1!$C$3:$C$22,"17-LA CANDELARIA",PENTA1!$I$3:$I$22)</f>
        <v>1</v>
      </c>
      <c r="H23" s="100">
        <f>SUMIF(PENTA1!$C$3:$C$22,"17-LA CANDELARIA",PENTA1!$J$3:$J$22)</f>
        <v>0</v>
      </c>
      <c r="I23" s="100">
        <f>SUMIF(PENTA1!$C$3:$C$22,"17-LA CANDELARIA",PENTA1!$K$3:$K$22)</f>
        <v>0</v>
      </c>
      <c r="J23" s="100">
        <f>SUMIF(PENTA1!$C$3:$C$22,"17-LA CANDELARIA",PENTA1!$L$3:$L$22)</f>
        <v>0</v>
      </c>
      <c r="K23" s="100">
        <f>SUMIF(PENTA1!$C$3:$C$22,"17-LA CANDELARIA",PENTA1!$M$3:$M$22)</f>
        <v>0</v>
      </c>
      <c r="L23" s="100">
        <f>SUMIF(PENTA1!$C$3:$C$22,"17-LA CANDELARIA",PENTA1!$N$3:$N$22)</f>
        <v>0</v>
      </c>
      <c r="M23" s="100">
        <f>SUMIF(PENTA1!$C$3:$C$22,"17-LA CANDELARIA",PENTA1!$O$3:$O$22)</f>
        <v>0</v>
      </c>
      <c r="N23" s="100">
        <f>SUMIF(PENTA1!$C$3:$C$22,"17-LA CANDELARIA",PENTA1!$P$3:$P$22)</f>
        <v>0</v>
      </c>
      <c r="O23" s="100">
        <f>SUMIF(PENTA1!$C$3:$C$22,"17-LA CANDELARIA",PENTA1!$Q$3:$Q$22)</f>
        <v>0</v>
      </c>
      <c r="P23" s="99">
        <f t="shared" si="0"/>
        <v>4</v>
      </c>
      <c r="Q23" s="62">
        <f t="shared" si="1"/>
        <v>30.76923076923077</v>
      </c>
      <c r="R23" s="99">
        <f t="shared" si="2"/>
        <v>9</v>
      </c>
      <c r="S23" s="101"/>
      <c r="T23" s="63"/>
    </row>
    <row r="24" spans="1:20" s="49" customFormat="1" ht="12.75">
      <c r="A24" s="61" t="s">
        <v>37</v>
      </c>
      <c r="B24" s="62">
        <f>SUMIF(PENTA1!$C$3:$C$22,"18-RAFAEL URIBE URIBE",PENTA1!$D$3:$D$22)</f>
        <v>174</v>
      </c>
      <c r="C24" s="62">
        <f>SUMIF(PENTA1!$C$3:$C$22,"18-RAFAEL URIBE URIBE",PENTA1!$E$3:$E$22)</f>
        <v>14.5</v>
      </c>
      <c r="D24" s="100">
        <f>SUMIF(PENTA1!$C$3:$C$22,"18-RAFAEL URIBE URIBE",PENTA1!$F$3:$F$22)</f>
        <v>16</v>
      </c>
      <c r="E24" s="100">
        <f>SUMIF(PENTA1!$C$3:$C$22,"18-RAFAEL URIBE URIBE",PENTA1!$G$3:$G$22)</f>
        <v>35</v>
      </c>
      <c r="F24" s="100">
        <f>SUMIF(PENTA1!$C$3:$C$22,"18-RAFAEL URIBE URIBE",PENTA1!$H$3:$H$22)</f>
        <v>48</v>
      </c>
      <c r="G24" s="100">
        <f>SUMIF(PENTA1!$C$3:$C$22,"18-RAFAEL URIBE URIBE",PENTA1!$I$3:$I$22)</f>
        <v>35</v>
      </c>
      <c r="H24" s="100">
        <f>SUMIF(PENTA1!$C$3:$C$22,"18-RAFAEL URIBE URIBE",PENTA1!$J$3:$J$22)</f>
        <v>36</v>
      </c>
      <c r="I24" s="100">
        <f>SUMIF(PENTA1!$C$3:$C$22,"18-RAFAEL URIBE URIBE",PENTA1!$K$3:$K$22)</f>
        <v>56</v>
      </c>
      <c r="J24" s="100">
        <f>SUMIF(PENTA1!$C$3:$C$22,"18-RAFAEL URIBE URIBE",PENTA1!$L$3:$L$22)</f>
        <v>0</v>
      </c>
      <c r="K24" s="100">
        <f>SUMIF(PENTA1!$C$3:$C$22,"18-RAFAEL URIBE URIBE",PENTA1!$M$3:$M$22)</f>
        <v>0</v>
      </c>
      <c r="L24" s="100">
        <f>SUMIF(PENTA1!$C$3:$C$22,"18-RAFAEL URIBE URIBE",PENTA1!$N$3:$N$22)</f>
        <v>0</v>
      </c>
      <c r="M24" s="100">
        <f>SUMIF(PENTA1!$C$3:$C$22,"18-RAFAEL URIBE URIBE",PENTA1!$O$3:$O$22)</f>
        <v>0</v>
      </c>
      <c r="N24" s="100">
        <f>SUMIF(PENTA1!$C$3:$C$22,"18-RAFAEL URIBE URIBE",PENTA1!$P$3:$P$22)</f>
        <v>0</v>
      </c>
      <c r="O24" s="100">
        <f>SUMIF(PENTA1!$C$3:$C$22,"18-RAFAEL URIBE URIBE",PENTA1!$Q$3:$Q$22)</f>
        <v>0</v>
      </c>
      <c r="P24" s="99">
        <f t="shared" si="0"/>
        <v>226</v>
      </c>
      <c r="Q24" s="62">
        <f t="shared" si="1"/>
        <v>129.88505747126436</v>
      </c>
      <c r="R24" s="99">
        <f t="shared" si="2"/>
      </c>
      <c r="S24" s="101"/>
      <c r="T24" s="63"/>
    </row>
    <row r="25" spans="1:20" s="49" customFormat="1" ht="12.75">
      <c r="A25" s="61" t="s">
        <v>31</v>
      </c>
      <c r="B25" s="62">
        <f>SUMIF(PENTA1!$C$3:$C$22,"19-CIUDAD BOLIVAR",PENTA1!$D$3:$D$22)</f>
        <v>1799</v>
      </c>
      <c r="C25" s="62">
        <f>SUMIF(PENTA1!$C$3:$C$22,"19-CIUDAD BOLIVAR",PENTA1!$E$3:$E$22)</f>
        <v>149.91666666666666</v>
      </c>
      <c r="D25" s="100">
        <f>SUMIF(PENTA1!$C$3:$C$22,"19-CIUDAD BOLIVAR",PENTA1!$F$3:$F$22)</f>
        <v>29</v>
      </c>
      <c r="E25" s="100">
        <f>SUMIF(PENTA1!$C$3:$C$22,"19-CIUDAD BOLIVAR",PENTA1!$G$3:$G$22)</f>
        <v>45</v>
      </c>
      <c r="F25" s="100">
        <f>SUMIF(PENTA1!$C$3:$C$22,"19-CIUDAD BOLIVAR",PENTA1!$H$3:$H$22)</f>
        <v>59</v>
      </c>
      <c r="G25" s="100">
        <f>SUMIF(PENTA1!$C$3:$C$22,"19-CIUDAD BOLIVAR",PENTA1!$I$3:$I$22)</f>
        <v>29</v>
      </c>
      <c r="H25" s="100">
        <f>SUMIF(PENTA1!$C$3:$C$22,"19-CIUDAD BOLIVAR",PENTA1!$J$3:$J$22)</f>
        <v>23</v>
      </c>
      <c r="I25" s="100">
        <f>SUMIF(PENTA1!$C$3:$C$22,"19-CIUDAD BOLIVAR",PENTA1!$K$3:$K$22)</f>
        <v>16</v>
      </c>
      <c r="J25" s="100">
        <f>SUMIF(PENTA1!$C$3:$C$22,"19-CIUDAD BOLIVAR",PENTA1!$L$3:$L$22)</f>
        <v>0</v>
      </c>
      <c r="K25" s="100">
        <f>SUMIF(PENTA1!$C$3:$C$22,"19-CIUDAD BOLIVAR",PENTA1!$M$3:$M$22)</f>
        <v>0</v>
      </c>
      <c r="L25" s="100">
        <f>SUMIF(PENTA1!$C$3:$C$22,"19-CIUDAD BOLIVAR",PENTA1!$N$3:$N$22)</f>
        <v>0</v>
      </c>
      <c r="M25" s="100">
        <f>SUMIF(PENTA1!$C$3:$C$22,"19-CIUDAD BOLIVAR",PENTA1!$O$3:$O$22)</f>
        <v>0</v>
      </c>
      <c r="N25" s="100">
        <f>SUMIF(PENTA1!$C$3:$C$22,"19-CIUDAD BOLIVAR",PENTA1!$P$3:$P$22)</f>
        <v>0</v>
      </c>
      <c r="O25" s="100">
        <f>SUMIF(PENTA1!$C$3:$C$22,"19-CIUDAD BOLIVAR",PENTA1!$Q$3:$Q$22)</f>
        <v>0</v>
      </c>
      <c r="P25" s="99">
        <f t="shared" si="0"/>
        <v>201</v>
      </c>
      <c r="Q25" s="62">
        <f t="shared" si="1"/>
        <v>11.172873818788215</v>
      </c>
      <c r="R25" s="99">
        <f t="shared" si="2"/>
        <v>1598</v>
      </c>
      <c r="S25" s="101"/>
      <c r="T25" s="63"/>
    </row>
    <row r="26" spans="1:20" s="49" customFormat="1" ht="12.75">
      <c r="A26" s="61" t="s">
        <v>41</v>
      </c>
      <c r="B26" s="62">
        <f>SUMIF(PENTA1!$C$3:$C$22,"20-SUMAPAZ",PENTA1!$D$3:$D$22)</f>
        <v>0</v>
      </c>
      <c r="C26" s="62">
        <f>SUMIF(PENTA1!$C$3:$C$22,"20-SUMAPAZ",PENTA1!$E$3:$E$22)</f>
        <v>0</v>
      </c>
      <c r="D26" s="100">
        <f>SUMIF(PENTA1!$C$3:$C$22,"20-SUMAPAZ",PENTA1!$F$3:$F$22)</f>
        <v>0</v>
      </c>
      <c r="E26" s="100">
        <f>SUMIF(PENTA1!$C$3:$C$22,"20-SUMAPAZ",PENTA1!$G$3:$G$22)</f>
        <v>0</v>
      </c>
      <c r="F26" s="100">
        <f>SUMIF(PENTA1!$C$3:$C$22,"20-SUMAPAZ",PENTA1!$H$3:$H$22)</f>
        <v>0</v>
      </c>
      <c r="G26" s="100">
        <f>SUMIF(PENTA1!$C$3:$C$22,"20-SUMAPAZ",PENTA1!$I$3:$I$22)</f>
        <v>0</v>
      </c>
      <c r="H26" s="100">
        <f>SUMIF(PENTA1!$C$3:$C$22,"20-SUMAPAZ",PENTA1!$J$3:$J$22)</f>
        <v>0</v>
      </c>
      <c r="I26" s="100">
        <f>SUMIF(PENTA1!$C$3:$C$22,"20-SUMAPAZ",PENTA1!$K$3:$K$22)</f>
        <v>0</v>
      </c>
      <c r="J26" s="100">
        <f>SUMIF(PENTA1!$C$3:$C$22,"20-SUMAPAZ",PENTA1!$L$3:$L$22)</f>
        <v>0</v>
      </c>
      <c r="K26" s="100">
        <f>SUMIF(PENTA1!$C$3:$C$22,"20-SUMAPAZ",PENTA1!$M$3:$M$22)</f>
        <v>0</v>
      </c>
      <c r="L26" s="100">
        <f>SUMIF(PENTA1!$C$3:$C$22,"20-SUMAPAZ",PENTA1!$N$3:$N$22)</f>
        <v>0</v>
      </c>
      <c r="M26" s="100">
        <f>SUMIF(PENTA1!$C$3:$C$22,"20-SUMAPAZ",PENTA1!$O$3:$O$22)</f>
        <v>0</v>
      </c>
      <c r="N26" s="100">
        <f>SUMIF(PENTA1!$C$3:$C$22,"20-SUMAPAZ",PENTA1!$P$3:$P$22)</f>
        <v>0</v>
      </c>
      <c r="O26" s="100">
        <f>SUMIF(PENTA1!$C$3:$C$22,"20-SUMAPAZ",PENTA1!$Q$3:$Q$22)</f>
        <v>0</v>
      </c>
      <c r="P26" s="99">
        <f t="shared" si="0"/>
        <v>0</v>
      </c>
      <c r="Q26" s="62">
        <f t="shared" si="1"/>
        <v>0</v>
      </c>
      <c r="R26" s="99">
        <f t="shared" si="2"/>
        <v>0</v>
      </c>
      <c r="S26" s="101"/>
      <c r="T26" s="63"/>
    </row>
    <row r="27" spans="1:20" s="49" customFormat="1" ht="12.75">
      <c r="A27" s="64" t="s">
        <v>23</v>
      </c>
      <c r="B27" s="99">
        <f>SUM(B7:B26)</f>
        <v>7739</v>
      </c>
      <c r="C27" s="99">
        <f aca="true" t="shared" si="3" ref="C27:O27">SUM(C7:C26)</f>
        <v>644.9166666666666</v>
      </c>
      <c r="D27" s="99">
        <f t="shared" si="3"/>
        <v>628</v>
      </c>
      <c r="E27" s="99">
        <f t="shared" si="3"/>
        <v>670</v>
      </c>
      <c r="F27" s="99">
        <f t="shared" si="3"/>
        <v>793</v>
      </c>
      <c r="G27" s="99">
        <f t="shared" si="3"/>
        <v>667</v>
      </c>
      <c r="H27" s="99">
        <f t="shared" si="3"/>
        <v>633</v>
      </c>
      <c r="I27" s="99">
        <f t="shared" si="3"/>
        <v>695</v>
      </c>
      <c r="J27" s="99">
        <f t="shared" si="3"/>
        <v>0</v>
      </c>
      <c r="K27" s="99">
        <f t="shared" si="3"/>
        <v>0</v>
      </c>
      <c r="L27" s="99">
        <f t="shared" si="3"/>
        <v>0</v>
      </c>
      <c r="M27" s="99">
        <f t="shared" si="3"/>
        <v>0</v>
      </c>
      <c r="N27" s="99">
        <f t="shared" si="3"/>
        <v>0</v>
      </c>
      <c r="O27" s="99">
        <f t="shared" si="3"/>
        <v>0</v>
      </c>
      <c r="P27" s="99">
        <f>SUM(P7:P26)</f>
        <v>4086</v>
      </c>
      <c r="Q27" s="62">
        <f t="shared" si="1"/>
        <v>52.79751905930999</v>
      </c>
      <c r="R27" s="99">
        <f t="shared" si="2"/>
        <v>3653</v>
      </c>
      <c r="S27" s="101"/>
      <c r="T27" s="63"/>
    </row>
    <row r="28" spans="1:19" s="49" customFormat="1" ht="6.75" customHeight="1">
      <c r="A28" s="65"/>
      <c r="B28" s="66"/>
      <c r="C28" s="66"/>
      <c r="D28" s="66"/>
      <c r="E28" s="66"/>
      <c r="F28" s="66"/>
      <c r="G28" s="66"/>
      <c r="H28" s="66"/>
      <c r="I28" s="66"/>
      <c r="J28" s="66"/>
      <c r="K28" s="66"/>
      <c r="L28" s="66"/>
      <c r="M28" s="66"/>
      <c r="N28" s="66"/>
      <c r="O28" s="66"/>
      <c r="P28" s="66"/>
      <c r="Q28" s="66"/>
      <c r="R28" s="66"/>
      <c r="S28" s="101"/>
    </row>
    <row r="29" spans="1:19" ht="12.75">
      <c r="A29" s="67"/>
      <c r="B29" s="103"/>
      <c r="C29" s="103"/>
      <c r="D29" s="103"/>
      <c r="E29" s="103"/>
      <c r="F29" s="103"/>
      <c r="G29" s="103"/>
      <c r="H29" s="103"/>
      <c r="I29" s="103"/>
      <c r="J29" s="103"/>
      <c r="K29" s="103"/>
      <c r="L29" s="103"/>
      <c r="M29" s="103"/>
      <c r="N29" s="103"/>
      <c r="O29" s="103"/>
      <c r="P29" s="103"/>
      <c r="Q29" s="103"/>
      <c r="R29" s="103"/>
      <c r="S29" s="104"/>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rgb="FF006600"/>
  </sheetPr>
  <dimension ref="A1:T28"/>
  <sheetViews>
    <sheetView zoomScalePageLayoutView="0" workbookViewId="0" topLeftCell="A1">
      <selection activeCell="G35" sqref="G35"/>
    </sheetView>
  </sheetViews>
  <sheetFormatPr defaultColWidth="11.421875" defaultRowHeight="12.75"/>
  <cols>
    <col min="1" max="1" width="26.57421875" style="69" customWidth="1"/>
    <col min="2" max="18" width="11.7109375" style="68" customWidth="1"/>
    <col min="19" max="16384" width="11.421875" style="69" customWidth="1"/>
  </cols>
  <sheetData>
    <row r="1" spans="1:18" s="56" customFormat="1" ht="21" customHeight="1">
      <c r="A1" s="75" t="s">
        <v>54</v>
      </c>
      <c r="B1" s="55"/>
      <c r="C1" s="55"/>
      <c r="D1" s="55"/>
      <c r="E1" s="55"/>
      <c r="F1" s="55"/>
      <c r="G1" s="55"/>
      <c r="H1" s="55"/>
      <c r="I1" s="55"/>
      <c r="J1" s="55"/>
      <c r="K1" s="55"/>
      <c r="L1" s="55"/>
      <c r="M1" s="55"/>
      <c r="N1" s="55"/>
      <c r="O1" s="55"/>
      <c r="P1" s="55"/>
      <c r="Q1" s="55"/>
      <c r="R1" s="55"/>
    </row>
    <row r="2" spans="1:18" s="56" customFormat="1" ht="20.25" customHeight="1">
      <c r="A2" s="76" t="s">
        <v>111</v>
      </c>
      <c r="B2" s="57"/>
      <c r="C2" s="57"/>
      <c r="D2" s="57"/>
      <c r="E2" s="57"/>
      <c r="F2" s="57"/>
      <c r="G2" s="57"/>
      <c r="H2" s="57"/>
      <c r="I2" s="57"/>
      <c r="J2" s="57"/>
      <c r="K2" s="57"/>
      <c r="L2" s="57"/>
      <c r="M2" s="57"/>
      <c r="N2" s="57"/>
      <c r="O2" s="57"/>
      <c r="P2" s="57"/>
      <c r="Q2" s="57"/>
      <c r="R2" s="57"/>
    </row>
    <row r="3" spans="1:18" s="70" customFormat="1" ht="22.5">
      <c r="A3" s="188" t="s">
        <v>53</v>
      </c>
      <c r="B3" s="50" t="s">
        <v>49</v>
      </c>
      <c r="C3" s="50" t="s">
        <v>48</v>
      </c>
      <c r="D3" s="50" t="s">
        <v>11</v>
      </c>
      <c r="E3" s="50" t="s">
        <v>20</v>
      </c>
      <c r="F3" s="50" t="s">
        <v>12</v>
      </c>
      <c r="G3" s="50" t="s">
        <v>52</v>
      </c>
      <c r="H3" s="50" t="s">
        <v>13</v>
      </c>
      <c r="I3" s="50" t="s">
        <v>51</v>
      </c>
      <c r="J3" s="50" t="s">
        <v>14</v>
      </c>
      <c r="K3" s="50" t="s">
        <v>15</v>
      </c>
      <c r="L3" s="50" t="s">
        <v>16</v>
      </c>
      <c r="M3" s="50" t="s">
        <v>17</v>
      </c>
      <c r="N3" s="50" t="s">
        <v>18</v>
      </c>
      <c r="O3" s="50" t="s">
        <v>19</v>
      </c>
      <c r="P3" s="50" t="s">
        <v>9</v>
      </c>
      <c r="Q3" s="50" t="s">
        <v>47</v>
      </c>
      <c r="R3" s="50" t="s">
        <v>6</v>
      </c>
    </row>
    <row r="4" spans="1:19" s="49" customFormat="1" ht="15.75" customHeight="1">
      <c r="A4" s="188"/>
      <c r="B4" s="97">
        <f>SUM(PENTA2!D3:D22)</f>
        <v>7739</v>
      </c>
      <c r="C4" s="97">
        <f>SUM(PENTA2!E3:E22)</f>
        <v>644.9166666666666</v>
      </c>
      <c r="D4" s="97">
        <f>SUM(PENTA2!F3:F22)</f>
        <v>782</v>
      </c>
      <c r="E4" s="97">
        <f>SUM(PENTA2!G3:G22)</f>
        <v>721</v>
      </c>
      <c r="F4" s="97">
        <f>SUM(PENTA2!H3:H22)</f>
        <v>863</v>
      </c>
      <c r="G4" s="97">
        <f>SUM(PENTA2!I3:I22)</f>
        <v>827</v>
      </c>
      <c r="H4" s="97">
        <f>SUM(PENTA2!J3:J22)</f>
        <v>776</v>
      </c>
      <c r="I4" s="97">
        <f>SUM(PENTA2!K3:K22)</f>
        <v>759</v>
      </c>
      <c r="J4" s="97">
        <f>SUM(PENTA2!L3:L22)</f>
        <v>0</v>
      </c>
      <c r="K4" s="97">
        <f>SUM(PENTA2!M3:M22)</f>
        <v>0</v>
      </c>
      <c r="L4" s="97">
        <f>SUM(PENTA2!N3:N22)</f>
        <v>0</v>
      </c>
      <c r="M4" s="97">
        <f>SUM(PENTA2!O3:O22)</f>
        <v>0</v>
      </c>
      <c r="N4" s="97">
        <f>SUM(PENTA2!P3:P22)</f>
        <v>0</v>
      </c>
      <c r="O4" s="97">
        <f>SUM(PENTA2!Q3:Q22)</f>
        <v>0</v>
      </c>
      <c r="P4" s="97">
        <f>SUM(D4:O4)</f>
        <v>4728</v>
      </c>
      <c r="Q4" s="58">
        <f>IF(B4=0,0,+P4*100/B4)</f>
        <v>61.09316449153638</v>
      </c>
      <c r="R4" s="97">
        <f>IF(COUNT(D4:O4)*(B4/12)-P4&lt;0,"",COUNT(D4:O4)*(B4/12)-P4)</f>
        <v>3011</v>
      </c>
      <c r="S4" s="101"/>
    </row>
    <row r="5" spans="1:19" s="49" customFormat="1" ht="6.75" customHeight="1">
      <c r="A5" s="59"/>
      <c r="B5" s="66"/>
      <c r="C5" s="66"/>
      <c r="D5" s="66"/>
      <c r="E5" s="66"/>
      <c r="F5" s="66"/>
      <c r="G5" s="66"/>
      <c r="H5" s="66"/>
      <c r="I5" s="66"/>
      <c r="J5" s="66"/>
      <c r="K5" s="66"/>
      <c r="L5" s="66"/>
      <c r="M5" s="66"/>
      <c r="N5" s="66"/>
      <c r="O5" s="66"/>
      <c r="P5" s="66"/>
      <c r="Q5" s="66"/>
      <c r="R5" s="66"/>
      <c r="S5" s="101"/>
    </row>
    <row r="6" spans="1:19" s="70" customFormat="1" ht="22.5">
      <c r="A6" s="54" t="s">
        <v>10</v>
      </c>
      <c r="B6" s="92" t="s">
        <v>49</v>
      </c>
      <c r="C6" s="92" t="s">
        <v>48</v>
      </c>
      <c r="D6" s="92" t="s">
        <v>11</v>
      </c>
      <c r="E6" s="92" t="s">
        <v>20</v>
      </c>
      <c r="F6" s="92" t="s">
        <v>12</v>
      </c>
      <c r="G6" s="92" t="s">
        <v>52</v>
      </c>
      <c r="H6" s="92" t="s">
        <v>13</v>
      </c>
      <c r="I6" s="92" t="s">
        <v>51</v>
      </c>
      <c r="J6" s="92" t="s">
        <v>14</v>
      </c>
      <c r="K6" s="92" t="s">
        <v>15</v>
      </c>
      <c r="L6" s="92" t="s">
        <v>16</v>
      </c>
      <c r="M6" s="92" t="s">
        <v>17</v>
      </c>
      <c r="N6" s="92" t="s">
        <v>18</v>
      </c>
      <c r="O6" s="92" t="s">
        <v>19</v>
      </c>
      <c r="P6" s="92" t="s">
        <v>9</v>
      </c>
      <c r="Q6" s="92" t="s">
        <v>47</v>
      </c>
      <c r="R6" s="92" t="s">
        <v>6</v>
      </c>
      <c r="S6" s="102"/>
    </row>
    <row r="7" spans="1:20" s="49" customFormat="1" ht="12.75">
      <c r="A7" s="61" t="s">
        <v>44</v>
      </c>
      <c r="B7" s="62">
        <f>SUMIF(PENTA2!$C$3:$C$22,"01-USAQUEN",PENTA2!$D$3:$D$22)</f>
        <v>80</v>
      </c>
      <c r="C7" s="62">
        <f>SUMIF(PENTA2!$C$3:$C$22,"01-USAQUEN",PENTA2!$E$3:$E$22)</f>
        <v>6.666666666666667</v>
      </c>
      <c r="D7" s="100">
        <f>SUMIF(PENTA2!$C$3:$C$22,"01-USAQUEN",PENTA2!$F$3:$F$22)</f>
        <v>26</v>
      </c>
      <c r="E7" s="100">
        <f>SUMIF(PENTA2!$C$3:$C$22,"01-USAQUEN",PENTA2!$G$3:$G$22)</f>
        <v>15</v>
      </c>
      <c r="F7" s="100">
        <f>SUMIF(PENTA2!$C$3:$C$22,"01-USAQUEN",PENTA2!$H$3:$H$22)</f>
        <v>19</v>
      </c>
      <c r="G7" s="100">
        <f>SUMIF(PENTA2!$C$3:$C$22,"01-USAQUEN",PENTA2!$I$3:$I$22)</f>
        <v>24</v>
      </c>
      <c r="H7" s="100">
        <f>SUMIF(PENTA2!$C$3:$C$22,"01-USAQUEN",PENTA2!$J$3:$J$22)</f>
        <v>10</v>
      </c>
      <c r="I7" s="100">
        <f>SUMIF(PENTA2!$C$3:$C$22,"01-USAQUEN",PENTA2!$K$3:$K$22)</f>
        <v>13</v>
      </c>
      <c r="J7" s="100">
        <f>SUMIF(PENTA2!$C$3:$C$22,"01-USAQUEN",PENTA2!$L$3:$L$22)</f>
        <v>0</v>
      </c>
      <c r="K7" s="100">
        <f>SUMIF(PENTA2!$C$3:$C$22,"01-USAQUEN",PENTA2!$M$3:$M$22)</f>
        <v>0</v>
      </c>
      <c r="L7" s="100">
        <f>SUMIF(PENTA2!$C$3:$C$22,"01-USAQUEN",PENTA2!$N$3:$N$22)</f>
        <v>0</v>
      </c>
      <c r="M7" s="100">
        <f>SUMIF(PENTA2!$C$3:$C$22,"01-USAQUEN",PENTA2!$O$3:$O$22)</f>
        <v>0</v>
      </c>
      <c r="N7" s="100">
        <f>SUMIF(PENTA2!$C$3:$C$22,"01-USAQUEN",PENTA2!$P$3:$P$22)</f>
        <v>0</v>
      </c>
      <c r="O7" s="100">
        <f>SUMIF(PENTA2!$C$3:$C$22,"01-USAQUEN",PENTA2!$Q$3:$Q$22)</f>
        <v>0</v>
      </c>
      <c r="P7" s="99">
        <f>SUM(D7:O7)</f>
        <v>107</v>
      </c>
      <c r="Q7" s="62">
        <f>IF(B7=0,0,+P7*100/B7)</f>
        <v>133.75</v>
      </c>
      <c r="R7" s="99">
        <f>IF(COUNT(D7:O7)*(B7/12)-P7&lt;0,"",COUNT(D7:O7)*(B7/12)-P7)</f>
      </c>
      <c r="S7" s="101"/>
      <c r="T7" s="63"/>
    </row>
    <row r="8" spans="1:20" s="49" customFormat="1" ht="12.75" customHeight="1">
      <c r="A8" s="61" t="s">
        <v>30</v>
      </c>
      <c r="B8" s="62">
        <f>SUMIF(PENTA2!$C$3:$C$22,"02-CHAPINERO",PENTA2!$D$3:$D$22)</f>
        <v>125</v>
      </c>
      <c r="C8" s="62">
        <f>SUMIF(PENTA2!$C$3:$C$22,"02-CHAPINERO",PENTA2!$E$3:$E$22)</f>
        <v>10.416666666666666</v>
      </c>
      <c r="D8" s="100">
        <f>SUMIF(PENTA2!$C$3:$C$22,"02-CHAPINERO",PENTA2!$F$3:$F$22)</f>
        <v>8</v>
      </c>
      <c r="E8" s="100">
        <f>SUMIF(PENTA2!$C$3:$C$22,"02-CHAPINERO",PENTA2!$G$3:$G$22)</f>
        <v>3</v>
      </c>
      <c r="F8" s="100">
        <f>SUMIF(PENTA2!$C$3:$C$22,"02-CHAPINERO",PENTA2!$H$3:$H$22)</f>
        <v>6</v>
      </c>
      <c r="G8" s="100">
        <f>SUMIF(PENTA2!$C$3:$C$22,"02-CHAPINERO",PENTA2!$I$3:$I$22)</f>
        <v>6</v>
      </c>
      <c r="H8" s="100">
        <f>SUMIF(PENTA2!$C$3:$C$22,"02-CHAPINERO",PENTA2!$J$3:$J$22)</f>
        <v>8</v>
      </c>
      <c r="I8" s="100">
        <f>SUMIF(PENTA2!$C$3:$C$22,"02-CHAPINERO",PENTA2!$K$3:$K$22)</f>
        <v>1</v>
      </c>
      <c r="J8" s="100">
        <f>SUMIF(PENTA2!$C$3:$C$22,"02-CHAPINERO",PENTA2!$L$3:$L$22)</f>
        <v>0</v>
      </c>
      <c r="K8" s="100">
        <f>SUMIF(PENTA2!$C$3:$C$22,"02-CHAPINERO",PENTA2!$M$3:$M$22)</f>
        <v>0</v>
      </c>
      <c r="L8" s="100">
        <f>SUMIF(PENTA2!$C$3:$C$22,"02-CHAPINERO",PENTA2!$N$3:$N$22)</f>
        <v>0</v>
      </c>
      <c r="M8" s="100">
        <f>SUMIF(PENTA2!$C$3:$C$22,"02-CHAPINERO",PENTA2!$O$3:$O$22)</f>
        <v>0</v>
      </c>
      <c r="N8" s="100">
        <f>SUMIF(PENTA2!$C$3:$C$22,"02-CHAPINERO",PENTA2!$P$3:$P$22)</f>
        <v>0</v>
      </c>
      <c r="O8" s="100">
        <f>SUMIF(PENTA2!$C$3:$C$22,"02-CHAPINERO",PENTA2!$Q$3:$Q$22)</f>
        <v>0</v>
      </c>
      <c r="P8" s="99">
        <f aca="true" t="shared" si="0" ref="P8:P26">SUM(D8:O8)</f>
        <v>32</v>
      </c>
      <c r="Q8" s="62">
        <f aca="true" t="shared" si="1" ref="Q8:Q27">IF(B8=0,0,+P8*100/B8)</f>
        <v>25.6</v>
      </c>
      <c r="R8" s="99">
        <f aca="true" t="shared" si="2" ref="R8:R27">IF(COUNT(D8:O8)*(B8/12)-P8&lt;0,"",COUNT(D8:O8)*(B8/12)-P8)</f>
        <v>93</v>
      </c>
      <c r="S8" s="101"/>
      <c r="T8" s="63"/>
    </row>
    <row r="9" spans="1:20" s="49" customFormat="1" ht="12.75">
      <c r="A9" s="61" t="s">
        <v>39</v>
      </c>
      <c r="B9" s="62">
        <f>SUMIF(PENTA2!$C$3:$C$22,"03-SANTA FE",PENTA2!$D$3:$D$22)</f>
        <v>218</v>
      </c>
      <c r="C9" s="62">
        <f>SUMIF(PENTA2!$C$3:$C$22,"03-SANTA FE",PENTA2!$E$3:$E$22)</f>
        <v>18.166666666666668</v>
      </c>
      <c r="D9" s="100">
        <f>SUMIF(PENTA2!$C$3:$C$22,"03-SANTA FE",PENTA2!$F$3:$F$22)</f>
        <v>32</v>
      </c>
      <c r="E9" s="100">
        <f>SUMIF(PENTA2!$C$3:$C$22,"03-SANTA FE",PENTA2!$G$3:$G$22)</f>
        <v>26</v>
      </c>
      <c r="F9" s="100">
        <f>SUMIF(PENTA2!$C$3:$C$22,"03-SANTA FE",PENTA2!$H$3:$H$22)</f>
        <v>22</v>
      </c>
      <c r="G9" s="100">
        <f>SUMIF(PENTA2!$C$3:$C$22,"03-SANTA FE",PENTA2!$I$3:$I$22)</f>
        <v>26</v>
      </c>
      <c r="H9" s="100">
        <f>SUMIF(PENTA2!$C$3:$C$22,"03-SANTA FE",PENTA2!$J$3:$J$22)</f>
        <v>21</v>
      </c>
      <c r="I9" s="100">
        <f>SUMIF(PENTA2!$C$3:$C$22,"03-SANTA FE",PENTA2!$K$3:$K$22)</f>
        <v>14</v>
      </c>
      <c r="J9" s="100">
        <f>SUMIF(PENTA2!$C$3:$C$22,"03-SANTA FE",PENTA2!$L$3:$L$22)</f>
        <v>0</v>
      </c>
      <c r="K9" s="100">
        <f>SUMIF(PENTA2!$C$3:$C$22,"03-SANTA FE",PENTA2!$M$3:$M$22)</f>
        <v>0</v>
      </c>
      <c r="L9" s="100">
        <f>SUMIF(PENTA2!$C$3:$C$22,"03-SANTA FE",PENTA2!$N$3:$N$22)</f>
        <v>0</v>
      </c>
      <c r="M9" s="100">
        <f>SUMIF(PENTA2!$C$3:$C$22,"03-SANTA FE",PENTA2!$O$3:$O$22)</f>
        <v>0</v>
      </c>
      <c r="N9" s="100">
        <f>SUMIF(PENTA2!$C$3:$C$22,"03-SANTA FE",PENTA2!$P$3:$P$22)</f>
        <v>0</v>
      </c>
      <c r="O9" s="100">
        <f>SUMIF(PENTA2!$C$3:$C$22,"03-SANTA FE",PENTA2!$Q$3:$Q$22)</f>
        <v>0</v>
      </c>
      <c r="P9" s="99">
        <f t="shared" si="0"/>
        <v>141</v>
      </c>
      <c r="Q9" s="62">
        <f t="shared" si="1"/>
        <v>64.6788990825688</v>
      </c>
      <c r="R9" s="99">
        <f t="shared" si="2"/>
        <v>77</v>
      </c>
      <c r="S9" s="101"/>
      <c r="T9" s="63"/>
    </row>
    <row r="10" spans="1:20" s="49" customFormat="1" ht="12.75">
      <c r="A10" s="61" t="s">
        <v>38</v>
      </c>
      <c r="B10" s="62">
        <f>SUMIF(PENTA2!$C$3:$C$22,"04-SAN CRISTOBAL",PENTA2!$D$3:$D$22)</f>
        <v>1602</v>
      </c>
      <c r="C10" s="62">
        <f>SUMIF(PENTA2!$C$3:$C$22,"04-SAN CRISTOBAL",PENTA2!$E$3:$E$22)</f>
        <v>133.5</v>
      </c>
      <c r="D10" s="100">
        <f>SUMIF(PENTA2!$C$3:$C$22,"04-SAN CRISTOBAL",PENTA2!$F$3:$F$22)</f>
        <v>153</v>
      </c>
      <c r="E10" s="100">
        <f>SUMIF(PENTA2!$C$3:$C$22,"04-SAN CRISTOBAL",PENTA2!$G$3:$G$22)</f>
        <v>130</v>
      </c>
      <c r="F10" s="100">
        <f>SUMIF(PENTA2!$C$3:$C$22,"04-SAN CRISTOBAL",PENTA2!$H$3:$H$22)</f>
        <v>141</v>
      </c>
      <c r="G10" s="100">
        <f>SUMIF(PENTA2!$C$3:$C$22,"04-SAN CRISTOBAL",PENTA2!$I$3:$I$22)</f>
        <v>132</v>
      </c>
      <c r="H10" s="100">
        <f>SUMIF(PENTA2!$C$3:$C$22,"04-SAN CRISTOBAL",PENTA2!$J$3:$J$22)</f>
        <v>162</v>
      </c>
      <c r="I10" s="100">
        <f>SUMIF(PENTA2!$C$3:$C$22,"04-SAN CRISTOBAL",PENTA2!$K$3:$K$22)</f>
        <v>127</v>
      </c>
      <c r="J10" s="100">
        <f>SUMIF(PENTA2!$C$3:$C$22,"04-SAN CRISTOBAL",PENTA2!$L$3:$L$22)</f>
        <v>0</v>
      </c>
      <c r="K10" s="100">
        <f>SUMIF(PENTA2!$C$3:$C$22,"04-SAN CRISTOBAL",PENTA2!$M$3:$M$22)</f>
        <v>0</v>
      </c>
      <c r="L10" s="100">
        <f>SUMIF(PENTA2!$C$3:$C$22,"04-SAN CRISTOBAL",PENTA2!$N$3:$N$22)</f>
        <v>0</v>
      </c>
      <c r="M10" s="100">
        <f>SUMIF(PENTA2!$C$3:$C$22,"04-SAN CRISTOBAL",PENTA2!$O$3:$O$22)</f>
        <v>0</v>
      </c>
      <c r="N10" s="100">
        <f>SUMIF(PENTA2!$C$3:$C$22,"04-SAN CRISTOBAL",PENTA2!$P$3:$P$22)</f>
        <v>0</v>
      </c>
      <c r="O10" s="100">
        <f>SUMIF(PENTA2!$C$3:$C$22,"04-SAN CRISTOBAL",PENTA2!$Q$3:$Q$22)</f>
        <v>0</v>
      </c>
      <c r="P10" s="99">
        <f t="shared" si="0"/>
        <v>845</v>
      </c>
      <c r="Q10" s="62">
        <f t="shared" si="1"/>
        <v>52.74656679151061</v>
      </c>
      <c r="R10" s="99">
        <f t="shared" si="2"/>
        <v>757</v>
      </c>
      <c r="S10" s="101"/>
      <c r="T10" s="63"/>
    </row>
    <row r="11" spans="1:20" s="49" customFormat="1" ht="12.75">
      <c r="A11" s="61" t="s">
        <v>45</v>
      </c>
      <c r="B11" s="62">
        <f>SUMIF(PENTA2!$C$3:$C$22,"05-USME",PENTA2!$D$3:$D$22)</f>
        <v>626</v>
      </c>
      <c r="C11" s="62">
        <f>SUMIF(PENTA2!$C$3:$C$22,"05-USME",PENTA2!$E$3:$E$22)</f>
        <v>52.166666666666664</v>
      </c>
      <c r="D11" s="100">
        <f>SUMIF(PENTA2!$C$3:$C$22,"05-USME",PENTA2!$F$3:$F$22)</f>
        <v>40</v>
      </c>
      <c r="E11" s="100">
        <f>SUMIF(PENTA2!$C$3:$C$22,"05-USME",PENTA2!$G$3:$G$22)</f>
        <v>34</v>
      </c>
      <c r="F11" s="100">
        <f>SUMIF(PENTA2!$C$3:$C$22,"05-USME",PENTA2!$H$3:$H$22)</f>
        <v>44</v>
      </c>
      <c r="G11" s="100">
        <f>SUMIF(PENTA2!$C$3:$C$22,"05-USME",PENTA2!$I$3:$I$22)</f>
        <v>25</v>
      </c>
      <c r="H11" s="100">
        <f>SUMIF(PENTA2!$C$3:$C$22,"05-USME",PENTA2!$J$3:$J$22)</f>
        <v>23</v>
      </c>
      <c r="I11" s="100">
        <f>SUMIF(PENTA2!$C$3:$C$22,"05-USME",PENTA2!$K$3:$K$22)</f>
        <v>17</v>
      </c>
      <c r="J11" s="100">
        <f>SUMIF(PENTA2!$C$3:$C$22,"05-USME",PENTA2!$L$3:$L$22)</f>
        <v>0</v>
      </c>
      <c r="K11" s="100">
        <f>SUMIF(PENTA2!$C$3:$C$22,"05-USME",PENTA2!$M$3:$M$22)</f>
        <v>0</v>
      </c>
      <c r="L11" s="100">
        <f>SUMIF(PENTA2!$C$3:$C$22,"05-USME",PENTA2!$N$3:$N$22)</f>
        <v>0</v>
      </c>
      <c r="M11" s="100">
        <f>SUMIF(PENTA2!$C$3:$C$22,"05-USME",PENTA2!$O$3:$O$22)</f>
        <v>0</v>
      </c>
      <c r="N11" s="100">
        <f>SUMIF(PENTA2!$C$3:$C$22,"05-USME",PENTA2!$P$3:$P$22)</f>
        <v>0</v>
      </c>
      <c r="O11" s="100">
        <f>SUMIF(PENTA2!$C$3:$C$22,"05-USME",PENTA2!$Q$3:$Q$22)</f>
        <v>0</v>
      </c>
      <c r="P11" s="99">
        <f t="shared" si="0"/>
        <v>183</v>
      </c>
      <c r="Q11" s="62">
        <f t="shared" si="1"/>
        <v>29.233226837060702</v>
      </c>
      <c r="R11" s="99">
        <f t="shared" si="2"/>
        <v>443</v>
      </c>
      <c r="S11" s="101"/>
      <c r="T11" s="63"/>
    </row>
    <row r="12" spans="1:20" s="49" customFormat="1" ht="12.75">
      <c r="A12" s="61" t="s">
        <v>43</v>
      </c>
      <c r="B12" s="62">
        <f>SUMIF(PENTA2!$C$3:$C$22,"06-TUNJUELITO",PENTA2!$D$3:$D$22)</f>
        <v>324</v>
      </c>
      <c r="C12" s="62">
        <f>SUMIF(PENTA2!$C$3:$C$22,"06-TUNJUELITO",PENTA2!$E$3:$E$22)</f>
        <v>27</v>
      </c>
      <c r="D12" s="100">
        <f>SUMIF(PENTA2!$C$3:$C$22,"06-TUNJUELITO",PENTA2!$F$3:$F$22)</f>
        <v>33</v>
      </c>
      <c r="E12" s="100">
        <f>SUMIF(PENTA2!$C$3:$C$22,"06-TUNJUELITO",PENTA2!$G$3:$G$22)</f>
        <v>24</v>
      </c>
      <c r="F12" s="100">
        <f>SUMIF(PENTA2!$C$3:$C$22,"06-TUNJUELITO",PENTA2!$H$3:$H$22)</f>
        <v>35</v>
      </c>
      <c r="G12" s="100">
        <f>SUMIF(PENTA2!$C$3:$C$22,"06-TUNJUELITO",PENTA2!$I$3:$I$22)</f>
        <v>28</v>
      </c>
      <c r="H12" s="100">
        <f>SUMIF(PENTA2!$C$3:$C$22,"06-TUNJUELITO",PENTA2!$J$3:$J$22)</f>
        <v>15</v>
      </c>
      <c r="I12" s="100">
        <f>SUMIF(PENTA2!$C$3:$C$22,"06-TUNJUELITO",PENTA2!$K$3:$K$22)</f>
        <v>30</v>
      </c>
      <c r="J12" s="100">
        <f>SUMIF(PENTA2!$C$3:$C$22,"06-TUNJUELITO",PENTA2!$L$3:$L$22)</f>
        <v>0</v>
      </c>
      <c r="K12" s="100">
        <f>SUMIF(PENTA2!$C$3:$C$22,"06-TUNJUELITO",PENTA2!$M$3:$M$22)</f>
        <v>0</v>
      </c>
      <c r="L12" s="100">
        <f>SUMIF(PENTA2!$C$3:$C$22,"06-TUNJUELITO",PENTA2!$N$3:$N$22)</f>
        <v>0</v>
      </c>
      <c r="M12" s="100">
        <f>SUMIF(PENTA2!$C$3:$C$22,"06-TUNJUELITO",PENTA2!$O$3:$O$22)</f>
        <v>0</v>
      </c>
      <c r="N12" s="100">
        <f>SUMIF(PENTA2!$C$3:$C$22,"06-TUNJUELITO",PENTA2!$P$3:$P$22)</f>
        <v>0</v>
      </c>
      <c r="O12" s="100">
        <f>SUMIF(PENTA2!$C$3:$C$22,"06-TUNJUELITO",PENTA2!$Q$3:$Q$22)</f>
        <v>0</v>
      </c>
      <c r="P12" s="99">
        <f t="shared" si="0"/>
        <v>165</v>
      </c>
      <c r="Q12" s="62">
        <f t="shared" si="1"/>
        <v>50.925925925925924</v>
      </c>
      <c r="R12" s="99">
        <f t="shared" si="2"/>
        <v>159</v>
      </c>
      <c r="S12" s="101"/>
      <c r="T12" s="63"/>
    </row>
    <row r="13" spans="1:20" s="49" customFormat="1" ht="12.75">
      <c r="A13" s="61" t="s">
        <v>28</v>
      </c>
      <c r="B13" s="62">
        <f>SUMIF(PENTA2!$C$3:$C$22,"07-BOSA",PENTA2!$D$3:$D$22)</f>
        <v>877</v>
      </c>
      <c r="C13" s="62">
        <f>SUMIF(PENTA2!$C$3:$C$22,"07-BOSA",PENTA2!$E$3:$E$22)</f>
        <v>73.08333333333333</v>
      </c>
      <c r="D13" s="100">
        <f>SUMIF(PENTA2!$C$3:$C$22,"07-BOSA",PENTA2!$F$3:$F$22)</f>
        <v>140</v>
      </c>
      <c r="E13" s="100">
        <f>SUMIF(PENTA2!$C$3:$C$22,"07-BOSA",PENTA2!$G$3:$G$22)</f>
        <v>105</v>
      </c>
      <c r="F13" s="100">
        <f>SUMIF(PENTA2!$C$3:$C$22,"07-BOSA",PENTA2!$H$3:$H$22)</f>
        <v>117</v>
      </c>
      <c r="G13" s="100">
        <f>SUMIF(PENTA2!$C$3:$C$22,"07-BOSA",PENTA2!$I$3:$I$22)</f>
        <v>121</v>
      </c>
      <c r="H13" s="100">
        <f>SUMIF(PENTA2!$C$3:$C$22,"07-BOSA",PENTA2!$J$3:$J$22)</f>
        <v>114</v>
      </c>
      <c r="I13" s="100">
        <f>SUMIF(PENTA2!$C$3:$C$22,"07-BOSA",PENTA2!$K$3:$K$22)</f>
        <v>113</v>
      </c>
      <c r="J13" s="100">
        <f>SUMIF(PENTA2!$C$3:$C$22,"07-BOSA",PENTA2!$L$3:$L$22)</f>
        <v>0</v>
      </c>
      <c r="K13" s="100">
        <f>SUMIF(PENTA2!$C$3:$C$22,"07-BOSA",PENTA2!$M$3:$M$22)</f>
        <v>0</v>
      </c>
      <c r="L13" s="100">
        <f>SUMIF(PENTA2!$C$3:$C$22,"07-BOSA",PENTA2!$N$3:$N$22)</f>
        <v>0</v>
      </c>
      <c r="M13" s="100">
        <f>SUMIF(PENTA2!$C$3:$C$22,"07-BOSA",PENTA2!$O$3:$O$22)</f>
        <v>0</v>
      </c>
      <c r="N13" s="100">
        <f>SUMIF(PENTA2!$C$3:$C$22,"07-BOSA",PENTA2!$P$3:$P$22)</f>
        <v>0</v>
      </c>
      <c r="O13" s="100">
        <f>SUMIF(PENTA2!$C$3:$C$22,"07-BOSA",PENTA2!$Q$3:$Q$22)</f>
        <v>0</v>
      </c>
      <c r="P13" s="99">
        <f t="shared" si="0"/>
        <v>710</v>
      </c>
      <c r="Q13" s="62">
        <f t="shared" si="1"/>
        <v>80.95781071835803</v>
      </c>
      <c r="R13" s="99">
        <f t="shared" si="2"/>
        <v>167</v>
      </c>
      <c r="S13" s="101"/>
      <c r="T13" s="63"/>
    </row>
    <row r="14" spans="1:20" s="49" customFormat="1" ht="12.75">
      <c r="A14" s="61" t="s">
        <v>34</v>
      </c>
      <c r="B14" s="62">
        <f>SUMIF(PENTA2!$C$3:$C$22,"08-KENNEDY",PENTA2!$D$3:$D$22)</f>
        <v>144</v>
      </c>
      <c r="C14" s="62">
        <f>SUMIF(PENTA2!$C$3:$C$22,"08-KENNEDY",PENTA2!$E$3:$E$22)</f>
        <v>12</v>
      </c>
      <c r="D14" s="100">
        <f>SUMIF(PENTA2!$C$3:$C$22,"08-KENNEDY",PENTA2!$F$3:$F$22)</f>
        <v>43</v>
      </c>
      <c r="E14" s="100">
        <f>SUMIF(PENTA2!$C$3:$C$22,"08-KENNEDY",PENTA2!$G$3:$G$22)</f>
        <v>38</v>
      </c>
      <c r="F14" s="100">
        <f>SUMIF(PENTA2!$C$3:$C$22,"08-KENNEDY",PENTA2!$H$3:$H$22)</f>
        <v>50</v>
      </c>
      <c r="G14" s="100">
        <f>SUMIF(PENTA2!$C$3:$C$22,"08-KENNEDY",PENTA2!$I$3:$I$22)</f>
        <v>63</v>
      </c>
      <c r="H14" s="100">
        <f>SUMIF(PENTA2!$C$3:$C$22,"08-KENNEDY",PENTA2!$J$3:$J$22)</f>
        <v>66</v>
      </c>
      <c r="I14" s="100">
        <f>SUMIF(PENTA2!$C$3:$C$22,"08-KENNEDY",PENTA2!$K$3:$K$22)</f>
        <v>77</v>
      </c>
      <c r="J14" s="100">
        <f>SUMIF(PENTA2!$C$3:$C$22,"08-KENNEDY",PENTA2!$L$3:$L$22)</f>
        <v>0</v>
      </c>
      <c r="K14" s="100">
        <f>SUMIF(PENTA2!$C$3:$C$22,"08-KENNEDY",PENTA2!$M$3:$M$22)</f>
        <v>0</v>
      </c>
      <c r="L14" s="100">
        <f>SUMIF(PENTA2!$C$3:$C$22,"08-KENNEDY",PENTA2!$N$3:$N$22)</f>
        <v>0</v>
      </c>
      <c r="M14" s="100">
        <f>SUMIF(PENTA2!$C$3:$C$22,"08-KENNEDY",PENTA2!$O$3:$O$22)</f>
        <v>0</v>
      </c>
      <c r="N14" s="100">
        <f>SUMIF(PENTA2!$C$3:$C$22,"08-KENNEDY",PENTA2!$P$3:$P$22)</f>
        <v>0</v>
      </c>
      <c r="O14" s="100">
        <f>SUMIF(PENTA2!$C$3:$C$22,"08-KENNEDY",PENTA2!$Q$3:$Q$22)</f>
        <v>0</v>
      </c>
      <c r="P14" s="99">
        <f t="shared" si="0"/>
        <v>337</v>
      </c>
      <c r="Q14" s="62">
        <f t="shared" si="1"/>
        <v>234.02777777777777</v>
      </c>
      <c r="R14" s="99">
        <f t="shared" si="2"/>
      </c>
      <c r="S14" s="101"/>
      <c r="T14" s="63"/>
    </row>
    <row r="15" spans="1:20" s="49" customFormat="1" ht="12.75">
      <c r="A15" s="61" t="s">
        <v>33</v>
      </c>
      <c r="B15" s="62">
        <f>SUMIF(PENTA2!$C$3:$C$22,"09-FONTIBON",PENTA2!$D$3:$D$22)</f>
        <v>125</v>
      </c>
      <c r="C15" s="62">
        <f>SUMIF(PENTA2!$C$3:$C$22,"09-FONTIBON",PENTA2!$E$3:$E$22)</f>
        <v>10.416666666666666</v>
      </c>
      <c r="D15" s="100">
        <f>SUMIF(PENTA2!$C$3:$C$22,"09-FONTIBON",PENTA2!$F$3:$F$22)</f>
        <v>19</v>
      </c>
      <c r="E15" s="100">
        <f>SUMIF(PENTA2!$C$3:$C$22,"09-FONTIBON",PENTA2!$G$3:$G$22)</f>
        <v>12</v>
      </c>
      <c r="F15" s="100">
        <f>SUMIF(PENTA2!$C$3:$C$22,"09-FONTIBON",PENTA2!$H$3:$H$22)</f>
        <v>22</v>
      </c>
      <c r="G15" s="100">
        <f>SUMIF(PENTA2!$C$3:$C$22,"09-FONTIBON",PENTA2!$I$3:$I$22)</f>
        <v>15</v>
      </c>
      <c r="H15" s="100">
        <f>SUMIF(PENTA2!$C$3:$C$22,"09-FONTIBON",PENTA2!$J$3:$J$22)</f>
        <v>18</v>
      </c>
      <c r="I15" s="100">
        <f>SUMIF(PENTA2!$C$3:$C$22,"09-FONTIBON",PENTA2!$K$3:$K$22)</f>
        <v>16</v>
      </c>
      <c r="J15" s="100">
        <f>SUMIF(PENTA2!$C$3:$C$22,"09-FONTIBON",PENTA2!$L$3:$L$22)</f>
        <v>0</v>
      </c>
      <c r="K15" s="100">
        <f>SUMIF(PENTA2!$C$3:$C$22,"09-FONTIBON",PENTA2!$M$3:$M$22)</f>
        <v>0</v>
      </c>
      <c r="L15" s="100">
        <f>SUMIF(PENTA2!$C$3:$C$22,"09-FONTIBON",PENTA2!$N$3:$N$22)</f>
        <v>0</v>
      </c>
      <c r="M15" s="100">
        <f>SUMIF(PENTA2!$C$3:$C$22,"09-FONTIBON",PENTA2!$O$3:$O$22)</f>
        <v>0</v>
      </c>
      <c r="N15" s="100">
        <f>SUMIF(PENTA2!$C$3:$C$22,"09-FONTIBON",PENTA2!$P$3:$P$22)</f>
        <v>0</v>
      </c>
      <c r="O15" s="100">
        <f>SUMIF(PENTA2!$C$3:$C$22,"09-FONTIBON",PENTA2!$Q$3:$Q$22)</f>
        <v>0</v>
      </c>
      <c r="P15" s="99">
        <f t="shared" si="0"/>
        <v>102</v>
      </c>
      <c r="Q15" s="62">
        <f t="shared" si="1"/>
        <v>81.6</v>
      </c>
      <c r="R15" s="99">
        <f t="shared" si="2"/>
        <v>23</v>
      </c>
      <c r="S15" s="101"/>
      <c r="T15" s="63"/>
    </row>
    <row r="16" spans="1:20" s="49" customFormat="1" ht="12.75">
      <c r="A16" s="61" t="s">
        <v>32</v>
      </c>
      <c r="B16" s="62">
        <f>SUMIF(PENTA2!$C$3:$C$22,"10-ENGATIVA",PENTA2!$D$3:$D$22)</f>
        <v>400</v>
      </c>
      <c r="C16" s="62">
        <f>SUMIF(PENTA2!$C$3:$C$22,"10-ENGATIVA",PENTA2!$E$3:$E$22)</f>
        <v>33.333333333333336</v>
      </c>
      <c r="D16" s="100">
        <f>SUMIF(PENTA2!$C$3:$C$22,"10-ENGATIVA",PENTA2!$F$3:$F$22)</f>
        <v>47</v>
      </c>
      <c r="E16" s="100">
        <f>SUMIF(PENTA2!$C$3:$C$22,"10-ENGATIVA",PENTA2!$G$3:$G$22)</f>
        <v>38</v>
      </c>
      <c r="F16" s="100">
        <f>SUMIF(PENTA2!$C$3:$C$22,"10-ENGATIVA",PENTA2!$H$3:$H$22)</f>
        <v>43</v>
      </c>
      <c r="G16" s="100">
        <f>SUMIF(PENTA2!$C$3:$C$22,"10-ENGATIVA",PENTA2!$I$3:$I$22)</f>
        <v>42</v>
      </c>
      <c r="H16" s="100">
        <f>SUMIF(PENTA2!$C$3:$C$22,"10-ENGATIVA",PENTA2!$J$3:$J$22)</f>
        <v>41</v>
      </c>
      <c r="I16" s="100">
        <f>SUMIF(PENTA2!$C$3:$C$22,"10-ENGATIVA",PENTA2!$K$3:$K$22)</f>
        <v>46</v>
      </c>
      <c r="J16" s="100">
        <f>SUMIF(PENTA2!$C$3:$C$22,"10-ENGATIVA",PENTA2!$L$3:$L$22)</f>
        <v>0</v>
      </c>
      <c r="K16" s="100">
        <f>SUMIF(PENTA2!$C$3:$C$22,"10-ENGATIVA",PENTA2!$M$3:$M$22)</f>
        <v>0</v>
      </c>
      <c r="L16" s="100">
        <f>SUMIF(PENTA2!$C$3:$C$22,"10-ENGATIVA",PENTA2!$N$3:$N$22)</f>
        <v>0</v>
      </c>
      <c r="M16" s="100">
        <f>SUMIF(PENTA2!$C$3:$C$22,"10-ENGATIVA",PENTA2!$O$3:$O$22)</f>
        <v>0</v>
      </c>
      <c r="N16" s="100">
        <f>SUMIF(PENTA2!$C$3:$C$22,"10-ENGATIVA",PENTA2!$P$3:$P$22)</f>
        <v>0</v>
      </c>
      <c r="O16" s="100">
        <f>SUMIF(PENTA2!$C$3:$C$22,"10-ENGATIVA",PENTA2!$Q$3:$Q$22)</f>
        <v>0</v>
      </c>
      <c r="P16" s="99">
        <f t="shared" si="0"/>
        <v>257</v>
      </c>
      <c r="Q16" s="62">
        <f t="shared" si="1"/>
        <v>64.25</v>
      </c>
      <c r="R16" s="99">
        <f t="shared" si="2"/>
        <v>143</v>
      </c>
      <c r="S16" s="101"/>
      <c r="T16" s="63"/>
    </row>
    <row r="17" spans="1:20" s="49" customFormat="1" ht="12.75">
      <c r="A17" s="61" t="s">
        <v>40</v>
      </c>
      <c r="B17" s="62">
        <f>SUMIF(PENTA2!$C$3:$C$22,"11-SUBA",PENTA2!$D$3:$D$22)</f>
        <v>793</v>
      </c>
      <c r="C17" s="62">
        <f>SUMIF(PENTA2!$C$3:$C$22,"11-SUBA",PENTA2!$E$3:$E$22)</f>
        <v>66.08333333333333</v>
      </c>
      <c r="D17" s="100">
        <f>SUMIF(PENTA2!$C$3:$C$22,"11-SUBA",PENTA2!$F$3:$F$22)</f>
        <v>76</v>
      </c>
      <c r="E17" s="100">
        <f>SUMIF(PENTA2!$C$3:$C$22,"11-SUBA",PENTA2!$G$3:$G$22)</f>
        <v>122</v>
      </c>
      <c r="F17" s="100">
        <f>SUMIF(PENTA2!$C$3:$C$22,"11-SUBA",PENTA2!$H$3:$H$22)</f>
        <v>147</v>
      </c>
      <c r="G17" s="100">
        <f>SUMIF(PENTA2!$C$3:$C$22,"11-SUBA",PENTA2!$I$3:$I$22)</f>
        <v>158</v>
      </c>
      <c r="H17" s="100">
        <f>SUMIF(PENTA2!$C$3:$C$22,"11-SUBA",PENTA2!$J$3:$J$22)</f>
        <v>134</v>
      </c>
      <c r="I17" s="100">
        <f>SUMIF(PENTA2!$C$3:$C$22,"11-SUBA",PENTA2!$K$3:$K$22)</f>
        <v>140</v>
      </c>
      <c r="J17" s="100">
        <f>SUMIF(PENTA2!$C$3:$C$22,"11-SUBA",PENTA2!$L$3:$L$22)</f>
        <v>0</v>
      </c>
      <c r="K17" s="100">
        <f>SUMIF(PENTA2!$C$3:$C$22,"11-SUBA",PENTA2!$M$3:$M$22)</f>
        <v>0</v>
      </c>
      <c r="L17" s="100">
        <f>SUMIF(PENTA2!$C$3:$C$22,"11-SUBA",PENTA2!$N$3:$N$22)</f>
        <v>0</v>
      </c>
      <c r="M17" s="100">
        <f>SUMIF(PENTA2!$C$3:$C$22,"11-SUBA",PENTA2!$O$3:$O$22)</f>
        <v>0</v>
      </c>
      <c r="N17" s="100">
        <f>SUMIF(PENTA2!$C$3:$C$22,"11-SUBA",PENTA2!$P$3:$P$22)</f>
        <v>0</v>
      </c>
      <c r="O17" s="100">
        <f>SUMIF(PENTA2!$C$3:$C$22,"11-SUBA",PENTA2!$Q$3:$Q$22)</f>
        <v>0</v>
      </c>
      <c r="P17" s="99">
        <f t="shared" si="0"/>
        <v>777</v>
      </c>
      <c r="Q17" s="62">
        <f t="shared" si="1"/>
        <v>97.98234552332913</v>
      </c>
      <c r="R17" s="99">
        <f t="shared" si="2"/>
        <v>16</v>
      </c>
      <c r="S17" s="101"/>
      <c r="T17" s="63"/>
    </row>
    <row r="18" spans="1:20" s="49" customFormat="1" ht="12.75">
      <c r="A18" s="61" t="s">
        <v>27</v>
      </c>
      <c r="B18" s="62">
        <f>SUMIF(PENTA2!$C$3:$C$22,"12-BARRIOS UNIDOS",PENTA2!$D$3:$D$22)</f>
        <v>156</v>
      </c>
      <c r="C18" s="62">
        <f>SUMIF(PENTA2!$C$3:$C$22,"12-BARRIOS UNIDOS",PENTA2!$E$3:$E$22)</f>
        <v>13</v>
      </c>
      <c r="D18" s="100">
        <f>SUMIF(PENTA2!$C$3:$C$22,"12-BARRIOS UNIDOS",PENTA2!$F$3:$F$22)</f>
        <v>14</v>
      </c>
      <c r="E18" s="100">
        <f>SUMIF(PENTA2!$C$3:$C$22,"12-BARRIOS UNIDOS",PENTA2!$G$3:$G$22)</f>
        <v>56</v>
      </c>
      <c r="F18" s="100">
        <f>SUMIF(PENTA2!$C$3:$C$22,"12-BARRIOS UNIDOS",PENTA2!$H$3:$H$22)</f>
        <v>39</v>
      </c>
      <c r="G18" s="100">
        <f>SUMIF(PENTA2!$C$3:$C$22,"12-BARRIOS UNIDOS",PENTA2!$I$3:$I$22)</f>
        <v>32</v>
      </c>
      <c r="H18" s="100">
        <f>SUMIF(PENTA2!$C$3:$C$22,"12-BARRIOS UNIDOS",PENTA2!$J$3:$J$22)</f>
        <v>11</v>
      </c>
      <c r="I18" s="100">
        <f>SUMIF(PENTA2!$C$3:$C$22,"12-BARRIOS UNIDOS",PENTA2!$K$3:$K$22)</f>
        <v>9</v>
      </c>
      <c r="J18" s="100">
        <f>SUMIF(PENTA2!$C$3:$C$22,"12-BARRIOS UNIDOS",PENTA2!$L$3:$L$22)</f>
        <v>0</v>
      </c>
      <c r="K18" s="100">
        <f>SUMIF(PENTA2!$C$3:$C$22,"12-BARRIOS UNIDOS",PENTA2!$M$3:$M$22)</f>
        <v>0</v>
      </c>
      <c r="L18" s="100">
        <f>SUMIF(PENTA2!$C$3:$C$22,"12-BARRIOS UNIDOS",PENTA2!$N$3:$N$22)</f>
        <v>0</v>
      </c>
      <c r="M18" s="100">
        <f>SUMIF(PENTA2!$C$3:$C$22,"12-BARRIOS UNIDOS",PENTA2!$O$3:$O$22)</f>
        <v>0</v>
      </c>
      <c r="N18" s="100">
        <f>SUMIF(PENTA2!$C$3:$C$22,"12-BARRIOS UNIDOS",PENTA2!$P$3:$P$22)</f>
        <v>0</v>
      </c>
      <c r="O18" s="100">
        <f>SUMIF(PENTA2!$C$3:$C$22,"12-BARRIOS UNIDOS",PENTA2!$Q$3:$Q$22)</f>
        <v>0</v>
      </c>
      <c r="P18" s="99">
        <f t="shared" si="0"/>
        <v>161</v>
      </c>
      <c r="Q18" s="62">
        <f t="shared" si="1"/>
        <v>103.2051282051282</v>
      </c>
      <c r="R18" s="99">
        <f t="shared" si="2"/>
      </c>
      <c r="S18" s="101"/>
      <c r="T18" s="63"/>
    </row>
    <row r="19" spans="1:20" s="49" customFormat="1" ht="12.75">
      <c r="A19" s="61" t="s">
        <v>42</v>
      </c>
      <c r="B19" s="62">
        <f>SUMIF(PENTA2!$C$3:$C$22,"13-TEUSAQUILLO",PENTA2!$D$3:$D$22)</f>
        <v>50</v>
      </c>
      <c r="C19" s="62">
        <f>SUMIF(PENTA2!$C$3:$C$22,"13-TEUSAQUILLO",PENTA2!$E$3:$E$22)</f>
        <v>4.166666666666667</v>
      </c>
      <c r="D19" s="100">
        <f>SUMIF(PENTA2!$C$3:$C$22,"13-TEUSAQUILLO",PENTA2!$F$3:$F$22)</f>
        <v>7</v>
      </c>
      <c r="E19" s="100">
        <f>SUMIF(PENTA2!$C$3:$C$22,"13-TEUSAQUILLO",PENTA2!$G$3:$G$22)</f>
        <v>3</v>
      </c>
      <c r="F19" s="100">
        <f>SUMIF(PENTA2!$C$3:$C$22,"13-TEUSAQUILLO",PENTA2!$H$3:$H$22)</f>
        <v>8</v>
      </c>
      <c r="G19" s="100">
        <f>SUMIF(PENTA2!$C$3:$C$22,"13-TEUSAQUILLO",PENTA2!$I$3:$I$22)</f>
        <v>6</v>
      </c>
      <c r="H19" s="100">
        <f>SUMIF(PENTA2!$C$3:$C$22,"13-TEUSAQUILLO",PENTA2!$J$3:$J$22)</f>
        <v>8</v>
      </c>
      <c r="I19" s="100">
        <f>SUMIF(PENTA2!$C$3:$C$22,"13-TEUSAQUILLO",PENTA2!$K$3:$K$22)</f>
        <v>2</v>
      </c>
      <c r="J19" s="100">
        <f>SUMIF(PENTA2!$C$3:$C$22,"13-TEUSAQUILLO",PENTA2!$L$3:$L$22)</f>
        <v>0</v>
      </c>
      <c r="K19" s="100">
        <f>SUMIF(PENTA2!$C$3:$C$22,"13-TEUSAQUILLO",PENTA2!$M$3:$M$22)</f>
        <v>0</v>
      </c>
      <c r="L19" s="100">
        <f>SUMIF(PENTA2!$C$3:$C$22,"13-TEUSAQUILLO",PENTA2!$N$3:$N$22)</f>
        <v>0</v>
      </c>
      <c r="M19" s="100">
        <f>SUMIF(PENTA2!$C$3:$C$22,"13-TEUSAQUILLO",PENTA2!$O$3:$O$22)</f>
        <v>0</v>
      </c>
      <c r="N19" s="100">
        <f>SUMIF(PENTA2!$C$3:$C$22,"13-TEUSAQUILLO",PENTA2!$P$3:$P$22)</f>
        <v>0</v>
      </c>
      <c r="O19" s="100">
        <f>SUMIF(PENTA2!$C$3:$C$22,"13-TEUSAQUILLO",PENTA2!$Q$3:$Q$22)</f>
        <v>0</v>
      </c>
      <c r="P19" s="99">
        <f t="shared" si="0"/>
        <v>34</v>
      </c>
      <c r="Q19" s="62">
        <f t="shared" si="1"/>
        <v>68</v>
      </c>
      <c r="R19" s="99">
        <f t="shared" si="2"/>
        <v>16</v>
      </c>
      <c r="S19" s="101"/>
      <c r="T19" s="63"/>
    </row>
    <row r="20" spans="1:20" s="49" customFormat="1" ht="12.75">
      <c r="A20" s="61" t="s">
        <v>55</v>
      </c>
      <c r="B20" s="62">
        <f>SUMIF(PENTA2!$C$3:$C$22,"14-LOS MARTIRES",PENTA2!$D$3:$D$22)</f>
        <v>197</v>
      </c>
      <c r="C20" s="62">
        <f>SUMIF(PENTA2!$C$3:$C$22,"14-LOS MARTIRES",PENTA2!$E$3:$E$22)</f>
        <v>16.416666666666668</v>
      </c>
      <c r="D20" s="100">
        <f>SUMIF(PENTA2!$C$3:$C$22,"14-LOS MARTIRES",PENTA2!$F$3:$F$22)</f>
        <v>15</v>
      </c>
      <c r="E20" s="100">
        <f>SUMIF(PENTA2!$C$3:$C$22,"14-LOS MARTIRES",PENTA2!$G$3:$G$22)</f>
        <v>14</v>
      </c>
      <c r="F20" s="100">
        <f>SUMIF(PENTA2!$C$3:$C$22,"14-LOS MARTIRES",PENTA2!$H$3:$H$22)</f>
        <v>22</v>
      </c>
      <c r="G20" s="100">
        <f>SUMIF(PENTA2!$C$3:$C$22,"14-LOS MARTIRES",PENTA2!$I$3:$I$22)</f>
        <v>21</v>
      </c>
      <c r="H20" s="100">
        <f>SUMIF(PENTA2!$C$3:$C$22,"14-LOS MARTIRES",PENTA2!$J$3:$J$22)</f>
        <v>21</v>
      </c>
      <c r="I20" s="100">
        <f>SUMIF(PENTA2!$C$3:$C$22,"14-LOS MARTIRES",PENTA2!$K$3:$K$22)</f>
        <v>29</v>
      </c>
      <c r="J20" s="100">
        <f>SUMIF(PENTA2!$C$3:$C$22,"14-LOS MARTIRES",PENTA2!$L$3:$L$22)</f>
        <v>0</v>
      </c>
      <c r="K20" s="100">
        <f>SUMIF(PENTA2!$C$3:$C$22,"14-LOS MARTIRES",PENTA2!$M$3:$M$22)</f>
        <v>0</v>
      </c>
      <c r="L20" s="100">
        <f>SUMIF(PENTA2!$C$3:$C$22,"14-LOS MARTIRES",PENTA2!$N$3:$N$22)</f>
        <v>0</v>
      </c>
      <c r="M20" s="100">
        <f>SUMIF(PENTA2!$C$3:$C$22,"14-LOS MARTIRES",PENTA2!$O$3:$O$22)</f>
        <v>0</v>
      </c>
      <c r="N20" s="100">
        <f>SUMIF(PENTA2!$C$3:$C$22,"14-LOS MARTIRES",PENTA2!$P$3:$P$22)</f>
        <v>0</v>
      </c>
      <c r="O20" s="100">
        <f>SUMIF(PENTA2!$C$3:$C$22,"14-LOS MARTIRES",PENTA2!$Q$3:$Q$22)</f>
        <v>0</v>
      </c>
      <c r="P20" s="99">
        <f t="shared" si="0"/>
        <v>122</v>
      </c>
      <c r="Q20" s="62">
        <f t="shared" si="1"/>
        <v>61.92893401015228</v>
      </c>
      <c r="R20" s="99">
        <f t="shared" si="2"/>
        <v>75</v>
      </c>
      <c r="S20" s="101"/>
      <c r="T20" s="63"/>
    </row>
    <row r="21" spans="1:20" s="49" customFormat="1" ht="12.75">
      <c r="A21" s="61" t="s">
        <v>26</v>
      </c>
      <c r="B21" s="62">
        <f>SUMIF(PENTA2!$C$3:$C$22,"15-ANTONIO NARIÑO",PENTA2!$D$3:$D$22)</f>
        <v>24</v>
      </c>
      <c r="C21" s="62">
        <f>SUMIF(PENTA2!$C$3:$C$22,"15-ANTONIO NARIÑO",PENTA2!$E$3:$E$22)</f>
        <v>2</v>
      </c>
      <c r="D21" s="100">
        <f>SUMIF(PENTA2!$C$3:$C$22,"15-ANTONIO NARIÑO",PENTA2!$F$3:$F$22)</f>
        <v>39</v>
      </c>
      <c r="E21" s="100">
        <f>SUMIF(PENTA2!$C$3:$C$22,"15-ANTONIO NARIÑO",PENTA2!$G$3:$G$22)</f>
        <v>29</v>
      </c>
      <c r="F21" s="100">
        <f>SUMIF(PENTA2!$C$3:$C$22,"15-ANTONIO NARIÑO",PENTA2!$H$3:$H$22)</f>
        <v>35</v>
      </c>
      <c r="G21" s="100">
        <f>SUMIF(PENTA2!$C$3:$C$22,"15-ANTONIO NARIÑO",PENTA2!$I$3:$I$22)</f>
        <v>18</v>
      </c>
      <c r="H21" s="100">
        <f>SUMIF(PENTA2!$C$3:$C$22,"15-ANTONIO NARIÑO",PENTA2!$J$3:$J$22)</f>
        <v>30</v>
      </c>
      <c r="I21" s="100">
        <f>SUMIF(PENTA2!$C$3:$C$22,"15-ANTONIO NARIÑO",PENTA2!$K$3:$K$22)</f>
        <v>21</v>
      </c>
      <c r="J21" s="100">
        <f>SUMIF(PENTA2!$C$3:$C$22,"15-ANTONIO NARIÑO",PENTA2!$L$3:$L$22)</f>
        <v>0</v>
      </c>
      <c r="K21" s="100">
        <f>SUMIF(PENTA2!$C$3:$C$22,"15-ANTONIO NARIÑO",PENTA2!$M$3:$M$22)</f>
        <v>0</v>
      </c>
      <c r="L21" s="100">
        <f>SUMIF(PENTA2!$C$3:$C$22,"15-ANTONIO NARIÑO",PENTA2!$N$3:$N$22)</f>
        <v>0</v>
      </c>
      <c r="M21" s="100">
        <f>SUMIF(PENTA2!$C$3:$C$22,"15-ANTONIO NARIÑO",PENTA2!$O$3:$O$22)</f>
        <v>0</v>
      </c>
      <c r="N21" s="100">
        <f>SUMIF(PENTA2!$C$3:$C$22,"15-ANTONIO NARIÑO",PENTA2!$P$3:$P$22)</f>
        <v>0</v>
      </c>
      <c r="O21" s="100">
        <f>SUMIF(PENTA2!$C$3:$C$22,"15-ANTONIO NARIÑO",PENTA2!$Q$3:$Q$22)</f>
        <v>0</v>
      </c>
      <c r="P21" s="99">
        <f t="shared" si="0"/>
        <v>172</v>
      </c>
      <c r="Q21" s="62">
        <f t="shared" si="1"/>
        <v>716.6666666666666</v>
      </c>
      <c r="R21" s="99">
        <f t="shared" si="2"/>
      </c>
      <c r="S21" s="101"/>
      <c r="T21" s="63"/>
    </row>
    <row r="22" spans="1:20" s="49" customFormat="1" ht="12.75">
      <c r="A22" s="61" t="s">
        <v>36</v>
      </c>
      <c r="B22" s="62">
        <f>SUMIF(PENTA2!$C$3:$C$22,"16-PUENTE ARANDA",PENTA2!$D$3:$D$22)</f>
        <v>12</v>
      </c>
      <c r="C22" s="62">
        <f>SUMIF(PENTA2!$C$3:$C$22,"16-PUENTE ARANDA",PENTA2!$E$3:$E$22)</f>
        <v>1</v>
      </c>
      <c r="D22" s="100">
        <f>SUMIF(PENTA2!$C$3:$C$22,"16-PUENTE ARANDA",PENTA2!$F$3:$F$22)</f>
        <v>8</v>
      </c>
      <c r="E22" s="100">
        <f>SUMIF(PENTA2!$C$3:$C$22,"16-PUENTE ARANDA",PENTA2!$G$3:$G$22)</f>
        <v>5</v>
      </c>
      <c r="F22" s="100">
        <f>SUMIF(PENTA2!$C$3:$C$22,"16-PUENTE ARANDA",PENTA2!$H$3:$H$22)</f>
        <v>2</v>
      </c>
      <c r="G22" s="100">
        <f>SUMIF(PENTA2!$C$3:$C$22,"16-PUENTE ARANDA",PENTA2!$I$3:$I$22)</f>
        <v>3</v>
      </c>
      <c r="H22" s="100">
        <f>SUMIF(PENTA2!$C$3:$C$22,"16-PUENTE ARANDA",PENTA2!$J$3:$J$22)</f>
        <v>2</v>
      </c>
      <c r="I22" s="100">
        <f>SUMIF(PENTA2!$C$3:$C$22,"16-PUENTE ARANDA",PENTA2!$K$3:$K$22)</f>
        <v>8</v>
      </c>
      <c r="J22" s="100">
        <f>SUMIF(PENTA2!$C$3:$C$22,"16-PUENTE ARANDA",PENTA2!$L$3:$L$22)</f>
        <v>0</v>
      </c>
      <c r="K22" s="100">
        <f>SUMIF(PENTA2!$C$3:$C$22,"16-PUENTE ARANDA",PENTA2!$M$3:$M$22)</f>
        <v>0</v>
      </c>
      <c r="L22" s="100">
        <f>SUMIF(PENTA2!$C$3:$C$22,"16-PUENTE ARANDA",PENTA2!$N$3:$N$22)</f>
        <v>0</v>
      </c>
      <c r="M22" s="100">
        <f>SUMIF(PENTA2!$C$3:$C$22,"16-PUENTE ARANDA",PENTA2!$O$3:$O$22)</f>
        <v>0</v>
      </c>
      <c r="N22" s="100">
        <f>SUMIF(PENTA2!$C$3:$C$22,"16-PUENTE ARANDA",PENTA2!$P$3:$P$22)</f>
        <v>0</v>
      </c>
      <c r="O22" s="100">
        <f>SUMIF(PENTA2!$C$3:$C$22,"16-PUENTE ARANDA",PENTA2!$Q$3:$Q$22)</f>
        <v>0</v>
      </c>
      <c r="P22" s="99">
        <f t="shared" si="0"/>
        <v>28</v>
      </c>
      <c r="Q22" s="62">
        <f t="shared" si="1"/>
        <v>233.33333333333334</v>
      </c>
      <c r="R22" s="99">
        <f t="shared" si="2"/>
      </c>
      <c r="S22" s="101"/>
      <c r="T22" s="63"/>
    </row>
    <row r="23" spans="1:20" s="49" customFormat="1" ht="12.75">
      <c r="A23" s="61" t="s">
        <v>56</v>
      </c>
      <c r="B23" s="62">
        <f>SUMIF(PENTA2!$C$3:$C$22,"17-LA CANDELARIA",PENTA2!$D$3:$D$22)</f>
        <v>13</v>
      </c>
      <c r="C23" s="62">
        <f>SUMIF(PENTA2!$C$3:$C$22,"17-LA CANDELARIA",PENTA2!$E$3:$E$22)</f>
        <v>1.0833333333333333</v>
      </c>
      <c r="D23" s="100">
        <f>SUMIF(PENTA2!$C$3:$C$22,"17-LA CANDELARIA",PENTA2!$F$3:$F$22)</f>
        <v>2</v>
      </c>
      <c r="E23" s="100">
        <f>SUMIF(PENTA2!$C$3:$C$22,"17-LA CANDELARIA",PENTA2!$G$3:$G$22)</f>
        <v>0</v>
      </c>
      <c r="F23" s="100">
        <f>SUMIF(PENTA2!$C$3:$C$22,"17-LA CANDELARIA",PENTA2!$H$3:$H$22)</f>
        <v>1</v>
      </c>
      <c r="G23" s="100">
        <f>SUMIF(PENTA2!$C$3:$C$22,"17-LA CANDELARIA",PENTA2!$I$3:$I$22)</f>
        <v>2</v>
      </c>
      <c r="H23" s="100">
        <f>SUMIF(PENTA2!$C$3:$C$22,"17-LA CANDELARIA",PENTA2!$J$3:$J$22)</f>
        <v>2</v>
      </c>
      <c r="I23" s="100">
        <f>SUMIF(PENTA2!$C$3:$C$22,"17-LA CANDELARIA",PENTA2!$K$3:$K$22)</f>
        <v>1</v>
      </c>
      <c r="J23" s="100">
        <f>SUMIF(PENTA2!$C$3:$C$22,"17-LA CANDELARIA",PENTA2!$L$3:$L$22)</f>
        <v>0</v>
      </c>
      <c r="K23" s="100">
        <f>SUMIF(PENTA2!$C$3:$C$22,"17-LA CANDELARIA",PENTA2!$M$3:$M$22)</f>
        <v>0</v>
      </c>
      <c r="L23" s="100">
        <f>SUMIF(PENTA2!$C$3:$C$22,"17-LA CANDELARIA",PENTA2!$N$3:$N$22)</f>
        <v>0</v>
      </c>
      <c r="M23" s="100">
        <f>SUMIF(PENTA2!$C$3:$C$22,"17-LA CANDELARIA",PENTA2!$O$3:$O$22)</f>
        <v>0</v>
      </c>
      <c r="N23" s="100">
        <f>SUMIF(PENTA2!$C$3:$C$22,"17-LA CANDELARIA",PENTA2!$P$3:$P$22)</f>
        <v>0</v>
      </c>
      <c r="O23" s="100">
        <f>SUMIF(PENTA2!$C$3:$C$22,"17-LA CANDELARIA",PENTA2!$Q$3:$Q$22)</f>
        <v>0</v>
      </c>
      <c r="P23" s="99">
        <f t="shared" si="0"/>
        <v>8</v>
      </c>
      <c r="Q23" s="62">
        <f t="shared" si="1"/>
        <v>61.53846153846154</v>
      </c>
      <c r="R23" s="99">
        <f t="shared" si="2"/>
        <v>5</v>
      </c>
      <c r="S23" s="101"/>
      <c r="T23" s="63"/>
    </row>
    <row r="24" spans="1:20" s="49" customFormat="1" ht="12.75">
      <c r="A24" s="61" t="s">
        <v>37</v>
      </c>
      <c r="B24" s="62">
        <f>SUMIF(PENTA2!$C$3:$C$22,"18-RAFAEL URIBE URIBE",PENTA2!$D$3:$D$22)</f>
        <v>174</v>
      </c>
      <c r="C24" s="62">
        <f>SUMIF(PENTA2!$C$3:$C$22,"18-RAFAEL URIBE URIBE",PENTA2!$E$3:$E$22)</f>
        <v>14.5</v>
      </c>
      <c r="D24" s="100">
        <f>SUMIF(PENTA2!$C$3:$C$22,"18-RAFAEL URIBE URIBE",PENTA2!$F$3:$F$22)</f>
        <v>36</v>
      </c>
      <c r="E24" s="100">
        <f>SUMIF(PENTA2!$C$3:$C$22,"18-RAFAEL URIBE URIBE",PENTA2!$G$3:$G$22)</f>
        <v>25</v>
      </c>
      <c r="F24" s="100">
        <f>SUMIF(PENTA2!$C$3:$C$22,"18-RAFAEL URIBE URIBE",PENTA2!$H$3:$H$22)</f>
        <v>51</v>
      </c>
      <c r="G24" s="100">
        <f>SUMIF(PENTA2!$C$3:$C$22,"18-RAFAEL URIBE URIBE",PENTA2!$I$3:$I$22)</f>
        <v>45</v>
      </c>
      <c r="H24" s="100">
        <f>SUMIF(PENTA2!$C$3:$C$22,"18-RAFAEL URIBE URIBE",PENTA2!$J$3:$J$22)</f>
        <v>48</v>
      </c>
      <c r="I24" s="100">
        <f>SUMIF(PENTA2!$C$3:$C$22,"18-RAFAEL URIBE URIBE",PENTA2!$K$3:$K$22)</f>
        <v>66</v>
      </c>
      <c r="J24" s="100">
        <f>SUMIF(PENTA2!$C$3:$C$22,"18-RAFAEL URIBE URIBE",PENTA2!$L$3:$L$22)</f>
        <v>0</v>
      </c>
      <c r="K24" s="100">
        <f>SUMIF(PENTA2!$C$3:$C$22,"18-RAFAEL URIBE URIBE",PENTA2!$M$3:$M$22)</f>
        <v>0</v>
      </c>
      <c r="L24" s="100">
        <f>SUMIF(PENTA2!$C$3:$C$22,"18-RAFAEL URIBE URIBE",PENTA2!$N$3:$N$22)</f>
        <v>0</v>
      </c>
      <c r="M24" s="100">
        <f>SUMIF(PENTA2!$C$3:$C$22,"18-RAFAEL URIBE URIBE",PENTA2!$O$3:$O$22)</f>
        <v>0</v>
      </c>
      <c r="N24" s="100">
        <f>SUMIF(PENTA2!$C$3:$C$22,"18-RAFAEL URIBE URIBE",PENTA2!$P$3:$P$22)</f>
        <v>0</v>
      </c>
      <c r="O24" s="100">
        <f>SUMIF(PENTA2!$C$3:$C$22,"18-RAFAEL URIBE URIBE",PENTA2!$Q$3:$Q$22)</f>
        <v>0</v>
      </c>
      <c r="P24" s="99">
        <f t="shared" si="0"/>
        <v>271</v>
      </c>
      <c r="Q24" s="62">
        <f t="shared" si="1"/>
        <v>155.7471264367816</v>
      </c>
      <c r="R24" s="99">
        <f t="shared" si="2"/>
      </c>
      <c r="S24" s="101"/>
      <c r="T24" s="63"/>
    </row>
    <row r="25" spans="1:20" s="49" customFormat="1" ht="12.75">
      <c r="A25" s="61" t="s">
        <v>31</v>
      </c>
      <c r="B25" s="62">
        <f>SUMIF(PENTA2!$C$3:$C$22,"19-CIUDAD BOLIVAR",PENTA2!$D$3:$D$22)</f>
        <v>1799</v>
      </c>
      <c r="C25" s="62">
        <f>SUMIF(PENTA2!$C$3:$C$22,"19-CIUDAD BOLIVAR",PENTA2!$E$3:$E$22)</f>
        <v>149.91666666666666</v>
      </c>
      <c r="D25" s="100">
        <f>SUMIF(PENTA2!$C$3:$C$22,"19-CIUDAD BOLIVAR",PENTA2!$F$3:$F$22)</f>
        <v>44</v>
      </c>
      <c r="E25" s="100">
        <f>SUMIF(PENTA2!$C$3:$C$22,"19-CIUDAD BOLIVAR",PENTA2!$G$3:$G$22)</f>
        <v>42</v>
      </c>
      <c r="F25" s="100">
        <f>SUMIF(PENTA2!$C$3:$C$22,"19-CIUDAD BOLIVAR",PENTA2!$H$3:$H$22)</f>
        <v>59</v>
      </c>
      <c r="G25" s="100">
        <f>SUMIF(PENTA2!$C$3:$C$22,"19-CIUDAD BOLIVAR",PENTA2!$I$3:$I$22)</f>
        <v>60</v>
      </c>
      <c r="H25" s="100">
        <f>SUMIF(PENTA2!$C$3:$C$22,"19-CIUDAD BOLIVAR",PENTA2!$J$3:$J$22)</f>
        <v>42</v>
      </c>
      <c r="I25" s="100">
        <f>SUMIF(PENTA2!$C$3:$C$22,"19-CIUDAD BOLIVAR",PENTA2!$K$3:$K$22)</f>
        <v>29</v>
      </c>
      <c r="J25" s="100">
        <f>SUMIF(PENTA2!$C$3:$C$22,"19-CIUDAD BOLIVAR",PENTA2!$L$3:$L$22)</f>
        <v>0</v>
      </c>
      <c r="K25" s="100">
        <f>SUMIF(PENTA2!$C$3:$C$22,"19-CIUDAD BOLIVAR",PENTA2!$M$3:$M$22)</f>
        <v>0</v>
      </c>
      <c r="L25" s="100">
        <f>SUMIF(PENTA2!$C$3:$C$22,"19-CIUDAD BOLIVAR",PENTA2!$N$3:$N$22)</f>
        <v>0</v>
      </c>
      <c r="M25" s="100">
        <f>SUMIF(PENTA2!$C$3:$C$22,"19-CIUDAD BOLIVAR",PENTA2!$O$3:$O$22)</f>
        <v>0</v>
      </c>
      <c r="N25" s="100">
        <f>SUMIF(PENTA2!$C$3:$C$22,"19-CIUDAD BOLIVAR",PENTA2!$P$3:$P$22)</f>
        <v>0</v>
      </c>
      <c r="O25" s="100">
        <f>SUMIF(PENTA2!$C$3:$C$22,"19-CIUDAD BOLIVAR",PENTA2!$Q$3:$Q$22)</f>
        <v>0</v>
      </c>
      <c r="P25" s="99">
        <f t="shared" si="0"/>
        <v>276</v>
      </c>
      <c r="Q25" s="62">
        <f t="shared" si="1"/>
        <v>15.341856586992774</v>
      </c>
      <c r="R25" s="99">
        <f t="shared" si="2"/>
        <v>1523</v>
      </c>
      <c r="S25" s="101"/>
      <c r="T25" s="63"/>
    </row>
    <row r="26" spans="1:20" s="49" customFormat="1" ht="12.75">
      <c r="A26" s="61" t="s">
        <v>41</v>
      </c>
      <c r="B26" s="62">
        <f>SUMIF(PENTA2!$C$3:$C$22,"20-SUMAPAZ",PENTA2!$D$3:$D$22)</f>
        <v>0</v>
      </c>
      <c r="C26" s="62">
        <f>SUMIF(PENTA2!$C$3:$C$22,"20-SUMAPAZ",PENTA2!$E$3:$E$22)</f>
        <v>0</v>
      </c>
      <c r="D26" s="100">
        <f>SUMIF(PENTA2!$C$3:$C$22,"20-SUMAPAZ",PENTA2!$F$3:$F$22)</f>
        <v>0</v>
      </c>
      <c r="E26" s="100">
        <f>SUMIF(PENTA2!$C$3:$C$22,"20-SUMAPAZ",PENTA2!$G$3:$G$22)</f>
        <v>0</v>
      </c>
      <c r="F26" s="100">
        <f>SUMIF(PENTA2!$C$3:$C$22,"20-SUMAPAZ",PENTA2!$H$3:$H$22)</f>
        <v>0</v>
      </c>
      <c r="G26" s="100">
        <f>SUMIF(PENTA2!$C$3:$C$22,"20-SUMAPAZ",PENTA2!$I$3:$I$22)</f>
        <v>0</v>
      </c>
      <c r="H26" s="100">
        <f>SUMIF(PENTA2!$C$3:$C$22,"20-SUMAPAZ",PENTA2!$J$3:$J$22)</f>
        <v>0</v>
      </c>
      <c r="I26" s="100">
        <f>SUMIF(PENTA2!$C$3:$C$22,"20-SUMAPAZ",PENTA2!$K$3:$K$22)</f>
        <v>0</v>
      </c>
      <c r="J26" s="100">
        <f>SUMIF(PENTA2!$C$3:$C$22,"20-SUMAPAZ",PENTA2!$L$3:$L$22)</f>
        <v>0</v>
      </c>
      <c r="K26" s="100">
        <f>SUMIF(PENTA2!$C$3:$C$22,"20-SUMAPAZ",PENTA2!$M$3:$M$22)</f>
        <v>0</v>
      </c>
      <c r="L26" s="100">
        <f>SUMIF(PENTA2!$C$3:$C$22,"20-SUMAPAZ",PENTA2!$N$3:$N$22)</f>
        <v>0</v>
      </c>
      <c r="M26" s="100">
        <f>SUMIF(PENTA2!$C$3:$C$22,"20-SUMAPAZ",PENTA2!$O$3:$O$22)</f>
        <v>0</v>
      </c>
      <c r="N26" s="100">
        <f>SUMIF(PENTA2!$C$3:$C$22,"20-SUMAPAZ",PENTA2!$P$3:$P$22)</f>
        <v>0</v>
      </c>
      <c r="O26" s="100">
        <f>SUMIF(PENTA2!$C$3:$C$22,"20-SUMAPAZ",PENTA2!$Q$3:$Q$22)</f>
        <v>0</v>
      </c>
      <c r="P26" s="99">
        <f t="shared" si="0"/>
        <v>0</v>
      </c>
      <c r="Q26" s="62">
        <f t="shared" si="1"/>
        <v>0</v>
      </c>
      <c r="R26" s="99">
        <f t="shared" si="2"/>
        <v>0</v>
      </c>
      <c r="S26" s="101"/>
      <c r="T26" s="63"/>
    </row>
    <row r="27" spans="1:20" s="49" customFormat="1" ht="12.75">
      <c r="A27" s="64" t="s">
        <v>23</v>
      </c>
      <c r="B27" s="99">
        <f>SUM(B7:B26)</f>
        <v>7739</v>
      </c>
      <c r="C27" s="99">
        <f aca="true" t="shared" si="3" ref="C27:O27">SUM(C7:C26)</f>
        <v>644.9166666666666</v>
      </c>
      <c r="D27" s="99">
        <f t="shared" si="3"/>
        <v>782</v>
      </c>
      <c r="E27" s="99">
        <f t="shared" si="3"/>
        <v>721</v>
      </c>
      <c r="F27" s="99">
        <f t="shared" si="3"/>
        <v>863</v>
      </c>
      <c r="G27" s="99">
        <f t="shared" si="3"/>
        <v>827</v>
      </c>
      <c r="H27" s="99">
        <f t="shared" si="3"/>
        <v>776</v>
      </c>
      <c r="I27" s="99">
        <f t="shared" si="3"/>
        <v>759</v>
      </c>
      <c r="J27" s="99">
        <f t="shared" si="3"/>
        <v>0</v>
      </c>
      <c r="K27" s="99">
        <f t="shared" si="3"/>
        <v>0</v>
      </c>
      <c r="L27" s="99">
        <f t="shared" si="3"/>
        <v>0</v>
      </c>
      <c r="M27" s="99">
        <f t="shared" si="3"/>
        <v>0</v>
      </c>
      <c r="N27" s="99">
        <f t="shared" si="3"/>
        <v>0</v>
      </c>
      <c r="O27" s="99">
        <f t="shared" si="3"/>
        <v>0</v>
      </c>
      <c r="P27" s="99">
        <f>SUM(P7:P26)</f>
        <v>4728</v>
      </c>
      <c r="Q27" s="62">
        <f t="shared" si="1"/>
        <v>61.09316449153638</v>
      </c>
      <c r="R27" s="99">
        <f t="shared" si="2"/>
        <v>3011</v>
      </c>
      <c r="S27" s="101"/>
      <c r="T27" s="63"/>
    </row>
    <row r="28" spans="1:19" s="49" customFormat="1" ht="6.75" customHeight="1">
      <c r="A28" s="65"/>
      <c r="B28" s="66"/>
      <c r="C28" s="66"/>
      <c r="D28" s="66"/>
      <c r="E28" s="66"/>
      <c r="F28" s="66"/>
      <c r="G28" s="66"/>
      <c r="H28" s="66"/>
      <c r="I28" s="66"/>
      <c r="J28" s="66"/>
      <c r="K28" s="66"/>
      <c r="L28" s="66"/>
      <c r="M28" s="66"/>
      <c r="N28" s="66"/>
      <c r="O28" s="66"/>
      <c r="P28" s="66"/>
      <c r="Q28" s="66"/>
      <c r="R28" s="66"/>
      <c r="S28" s="101"/>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Hoja20">
    <tabColor rgb="FF006600"/>
  </sheetPr>
  <dimension ref="A1:T27"/>
  <sheetViews>
    <sheetView zoomScalePageLayoutView="0" workbookViewId="0" topLeftCell="A1">
      <selection activeCell="F36" sqref="F36"/>
    </sheetView>
  </sheetViews>
  <sheetFormatPr defaultColWidth="11.421875" defaultRowHeight="12.75"/>
  <cols>
    <col min="1" max="1" width="26.57421875" style="69" customWidth="1"/>
    <col min="2" max="18" width="11.7109375" style="68" customWidth="1"/>
    <col min="19" max="16384" width="11.421875" style="69" customWidth="1"/>
  </cols>
  <sheetData>
    <row r="1" spans="1:18" s="56" customFormat="1" ht="21" customHeight="1">
      <c r="A1" s="75" t="s">
        <v>54</v>
      </c>
      <c r="B1" s="55"/>
      <c r="C1" s="55"/>
      <c r="D1" s="55"/>
      <c r="E1" s="55"/>
      <c r="F1" s="55"/>
      <c r="G1" s="55"/>
      <c r="H1" s="55"/>
      <c r="I1" s="55"/>
      <c r="J1" s="55"/>
      <c r="K1" s="55"/>
      <c r="L1" s="55"/>
      <c r="M1" s="55"/>
      <c r="N1" s="55"/>
      <c r="O1" s="55"/>
      <c r="P1" s="55"/>
      <c r="Q1" s="55"/>
      <c r="R1" s="55"/>
    </row>
    <row r="2" spans="1:18" s="56" customFormat="1" ht="20.25" customHeight="1">
      <c r="A2" s="76" t="s">
        <v>103</v>
      </c>
      <c r="B2" s="57"/>
      <c r="C2" s="57"/>
      <c r="D2" s="57"/>
      <c r="E2" s="57"/>
      <c r="F2" s="57"/>
      <c r="G2" s="57"/>
      <c r="H2" s="57"/>
      <c r="I2" s="57"/>
      <c r="J2" s="57"/>
      <c r="K2" s="57"/>
      <c r="L2" s="57"/>
      <c r="M2" s="57"/>
      <c r="N2" s="57"/>
      <c r="O2" s="57"/>
      <c r="P2" s="57"/>
      <c r="Q2" s="57"/>
      <c r="R2" s="57"/>
    </row>
    <row r="3" spans="1:18" s="70" customFormat="1" ht="22.5">
      <c r="A3" s="188" t="s">
        <v>53</v>
      </c>
      <c r="B3" s="50" t="s">
        <v>49</v>
      </c>
      <c r="C3" s="50" t="s">
        <v>48</v>
      </c>
      <c r="D3" s="50" t="s">
        <v>11</v>
      </c>
      <c r="E3" s="50" t="s">
        <v>20</v>
      </c>
      <c r="F3" s="50" t="s">
        <v>12</v>
      </c>
      <c r="G3" s="50" t="s">
        <v>52</v>
      </c>
      <c r="H3" s="50" t="s">
        <v>13</v>
      </c>
      <c r="I3" s="50" t="s">
        <v>51</v>
      </c>
      <c r="J3" s="50" t="s">
        <v>14</v>
      </c>
      <c r="K3" s="50" t="s">
        <v>15</v>
      </c>
      <c r="L3" s="50" t="s">
        <v>16</v>
      </c>
      <c r="M3" s="50" t="s">
        <v>17</v>
      </c>
      <c r="N3" s="50" t="s">
        <v>18</v>
      </c>
      <c r="O3" s="50" t="s">
        <v>19</v>
      </c>
      <c r="P3" s="50" t="s">
        <v>9</v>
      </c>
      <c r="Q3" s="50" t="s">
        <v>47</v>
      </c>
      <c r="R3" s="50" t="s">
        <v>6</v>
      </c>
    </row>
    <row r="4" spans="1:19" s="49" customFormat="1" ht="15.75" customHeight="1">
      <c r="A4" s="188"/>
      <c r="B4" s="97">
        <f>SUM(PENTA3!D3:D22)</f>
        <v>7739</v>
      </c>
      <c r="C4" s="97">
        <f>SUM(PENTA3!E3:E22)</f>
        <v>644.9166666666666</v>
      </c>
      <c r="D4" s="97">
        <f>SUM(PENTA3!F3:F22)</f>
        <v>661</v>
      </c>
      <c r="E4" s="97">
        <f>SUM(PENTA3!G3:G22)</f>
        <v>726</v>
      </c>
      <c r="F4" s="97">
        <f>SUM(PENTA3!H3:H22)</f>
        <v>1017</v>
      </c>
      <c r="G4" s="97">
        <f>SUM(PENTA3!I3:I22)</f>
        <v>1017</v>
      </c>
      <c r="H4" s="97">
        <f>SUM(PENTA3!J3:J22)</f>
        <v>1060</v>
      </c>
      <c r="I4" s="97">
        <f>SUM(PENTA3!K3:K22)</f>
        <v>1061</v>
      </c>
      <c r="J4" s="97">
        <f>SUM(PENTA3!L3:L22)</f>
        <v>0</v>
      </c>
      <c r="K4" s="97">
        <f>SUM(PENTA3!M3:M22)</f>
        <v>0</v>
      </c>
      <c r="L4" s="97">
        <f>SUM(PENTA3!N3:N22)</f>
        <v>0</v>
      </c>
      <c r="M4" s="97">
        <f>SUM(PENTA3!O3:O22)</f>
        <v>0</v>
      </c>
      <c r="N4" s="97">
        <f>SUM(PENTA3!P3:P22)</f>
        <v>0</v>
      </c>
      <c r="O4" s="97">
        <f>SUM(PENTA3!Q3:Q22)</f>
        <v>0</v>
      </c>
      <c r="P4" s="97">
        <f>SUM(D4:O4)</f>
        <v>5542</v>
      </c>
      <c r="Q4" s="58">
        <f>IF(B4=0,0,+P4*100/B4)</f>
        <v>71.61131929189818</v>
      </c>
      <c r="R4" s="97">
        <f>IF(COUNT(D4:O4)*(B4/12)-P4&lt;0,"",COUNT(D4:O4)*(B4/12)-P4)</f>
        <v>2197</v>
      </c>
      <c r="S4" s="101"/>
    </row>
    <row r="5" spans="1:19" s="49" customFormat="1" ht="6.75" customHeight="1">
      <c r="A5" s="59"/>
      <c r="B5" s="66"/>
      <c r="C5" s="66"/>
      <c r="D5" s="66"/>
      <c r="E5" s="66"/>
      <c r="F5" s="66"/>
      <c r="G5" s="66"/>
      <c r="H5" s="66"/>
      <c r="I5" s="66"/>
      <c r="J5" s="66"/>
      <c r="K5" s="66"/>
      <c r="L5" s="66"/>
      <c r="M5" s="66"/>
      <c r="N5" s="66"/>
      <c r="O5" s="66"/>
      <c r="P5" s="66"/>
      <c r="Q5" s="66"/>
      <c r="R5" s="66"/>
      <c r="S5" s="101"/>
    </row>
    <row r="6" spans="1:19" s="70" customFormat="1" ht="22.5">
      <c r="A6" s="54" t="s">
        <v>10</v>
      </c>
      <c r="B6" s="92" t="s">
        <v>49</v>
      </c>
      <c r="C6" s="92" t="s">
        <v>48</v>
      </c>
      <c r="D6" s="92" t="s">
        <v>11</v>
      </c>
      <c r="E6" s="92" t="s">
        <v>20</v>
      </c>
      <c r="F6" s="92" t="s">
        <v>12</v>
      </c>
      <c r="G6" s="92" t="s">
        <v>52</v>
      </c>
      <c r="H6" s="92" t="s">
        <v>13</v>
      </c>
      <c r="I6" s="92" t="s">
        <v>51</v>
      </c>
      <c r="J6" s="92" t="s">
        <v>14</v>
      </c>
      <c r="K6" s="92" t="s">
        <v>15</v>
      </c>
      <c r="L6" s="92" t="s">
        <v>16</v>
      </c>
      <c r="M6" s="92" t="s">
        <v>17</v>
      </c>
      <c r="N6" s="92" t="s">
        <v>18</v>
      </c>
      <c r="O6" s="92" t="s">
        <v>19</v>
      </c>
      <c r="P6" s="92" t="s">
        <v>9</v>
      </c>
      <c r="Q6" s="92" t="s">
        <v>47</v>
      </c>
      <c r="R6" s="92" t="s">
        <v>6</v>
      </c>
      <c r="S6" s="102"/>
    </row>
    <row r="7" spans="1:20" s="49" customFormat="1" ht="12.75">
      <c r="A7" s="61" t="s">
        <v>44</v>
      </c>
      <c r="B7" s="62">
        <f>SUMIF(PENTA3!$C$3:$C$22,"01-USAQUEN",PENTA3!$D$3:$D$22)</f>
        <v>80</v>
      </c>
      <c r="C7" s="62">
        <f>SUMIF(PENTA3!$C$3:$C$22,"01-USAQUEN",PENTA3!$E$3:$E$22)</f>
        <v>6.666666666666667</v>
      </c>
      <c r="D7" s="100">
        <f>SUMIF(PENTA3!$C$3:$C$22,"01-USAQUEN",PENTA3!$F$3:$F$22)</f>
        <v>19</v>
      </c>
      <c r="E7" s="100">
        <f>SUMIF(PENTA3!$C$3:$C$22,"01-USAQUEN",PENTA3!$G$3:$G$22)</f>
        <v>34</v>
      </c>
      <c r="F7" s="100">
        <f>SUMIF(PENTA3!$C$3:$C$22,"01-USAQUEN",PENTA3!$H$3:$H$22)</f>
        <v>39</v>
      </c>
      <c r="G7" s="100">
        <f>SUMIF(PENTA3!$C$3:$C$22,"01-USAQUEN",PENTA3!$I$3:$I$22)</f>
        <v>23</v>
      </c>
      <c r="H7" s="100">
        <f>SUMIF(PENTA3!$C$3:$C$22,"01-USAQUEN",PENTA3!$J$3:$J$22)</f>
        <v>10</v>
      </c>
      <c r="I7" s="100">
        <f>SUMIF(PENTA3!$C$3:$C$22,"01-USAQUEN",PENTA3!$K$3:$K$22)</f>
        <v>23</v>
      </c>
      <c r="J7" s="100">
        <f>SUMIF(PENTA3!$C$3:$C$22,"01-USAQUEN",PENTA3!$L$3:$L$22)</f>
        <v>0</v>
      </c>
      <c r="K7" s="100">
        <f>SUMIF(PENTA3!$C$3:$C$22,"01-USAQUEN",PENTA3!$M$3:$M$22)</f>
        <v>0</v>
      </c>
      <c r="L7" s="100">
        <f>SUMIF(PENTA3!$C$3:$C$22,"01-USAQUEN",PENTA3!$N$3:$N$22)</f>
        <v>0</v>
      </c>
      <c r="M7" s="100">
        <f>SUMIF(PENTA3!$C$3:$C$22,"01-USAQUEN",PENTA3!$O$3:$O$22)</f>
        <v>0</v>
      </c>
      <c r="N7" s="100">
        <f>SUMIF(PENTA3!$C$3:$C$22,"01-USAQUEN",PENTA3!$P$3:$P$22)</f>
        <v>0</v>
      </c>
      <c r="O7" s="100">
        <f>SUMIF(PENTA3!$C$3:$C$22,"01-USAQUEN",PENTA3!$Q$3:$Q$22)</f>
        <v>0</v>
      </c>
      <c r="P7" s="99">
        <f>SUM(D7:O7)</f>
        <v>148</v>
      </c>
      <c r="Q7" s="62">
        <f>IF(B7=0,0,+P7*100/B7)</f>
        <v>185</v>
      </c>
      <c r="R7" s="99">
        <f>IF(COUNT(D7:O7)*(B7/12)-P7&lt;0,"",COUNT(D7:O7)*(B7/12)-P7)</f>
      </c>
      <c r="S7" s="101"/>
      <c r="T7" s="63"/>
    </row>
    <row r="8" spans="1:20" s="49" customFormat="1" ht="12.75" customHeight="1">
      <c r="A8" s="61" t="s">
        <v>30</v>
      </c>
      <c r="B8" s="62">
        <f>SUMIF(PENTA3!$C$3:$C$22,"02-CHAPINERO",PENTA3!$D$3:$D$22)</f>
        <v>125</v>
      </c>
      <c r="C8" s="62">
        <f>SUMIF(PENTA3!$C$3:$C$22,"02-CHAPINERO",PENTA3!$E$3:$E$22)</f>
        <v>10.416666666666666</v>
      </c>
      <c r="D8" s="100">
        <f>SUMIF(PENTA3!$C$3:$C$22,"02-CHAPINERO",PENTA3!$F$3:$F$22)</f>
        <v>7</v>
      </c>
      <c r="E8" s="100">
        <f>SUMIF(PENTA3!$C$3:$C$22,"02-CHAPINERO",PENTA3!$G$3:$G$22)</f>
        <v>2</v>
      </c>
      <c r="F8" s="100">
        <f>SUMIF(PENTA3!$C$3:$C$22,"02-CHAPINERO",PENTA3!$H$3:$H$22)</f>
        <v>12</v>
      </c>
      <c r="G8" s="100">
        <f>SUMIF(PENTA3!$C$3:$C$22,"02-CHAPINERO",PENTA3!$I$3:$I$22)</f>
        <v>13</v>
      </c>
      <c r="H8" s="100">
        <f>SUMIF(PENTA3!$C$3:$C$22,"02-CHAPINERO",PENTA3!$J$3:$J$22)</f>
        <v>6</v>
      </c>
      <c r="I8" s="100">
        <f>SUMIF(PENTA3!$C$3:$C$22,"02-CHAPINERO",PENTA3!$K$3:$K$22)</f>
        <v>8</v>
      </c>
      <c r="J8" s="100">
        <f>SUMIF(PENTA3!$C$3:$C$22,"02-CHAPINERO",PENTA3!$L$3:$L$22)</f>
        <v>0</v>
      </c>
      <c r="K8" s="100">
        <f>SUMIF(PENTA3!$C$3:$C$22,"02-CHAPINERO",PENTA3!$M$3:$M$22)</f>
        <v>0</v>
      </c>
      <c r="L8" s="100">
        <f>SUMIF(PENTA3!$C$3:$C$22,"02-CHAPINERO",PENTA3!$N$3:$N$22)</f>
        <v>0</v>
      </c>
      <c r="M8" s="100">
        <f>SUMIF(PENTA3!$C$3:$C$22,"02-CHAPINERO",PENTA3!$O$3:$O$22)</f>
        <v>0</v>
      </c>
      <c r="N8" s="100">
        <f>SUMIF(PENTA3!$C$3:$C$22,"02-CHAPINERO",PENTA3!$P$3:$P$22)</f>
        <v>0</v>
      </c>
      <c r="O8" s="100">
        <f>SUMIF(PENTA3!$C$3:$C$22,"02-CHAPINERO",PENTA3!$Q$3:$Q$22)</f>
        <v>0</v>
      </c>
      <c r="P8" s="99">
        <f aca="true" t="shared" si="0" ref="P8:P26">SUM(D8:O8)</f>
        <v>48</v>
      </c>
      <c r="Q8" s="62">
        <f aca="true" t="shared" si="1" ref="Q8:Q27">IF(B8=0,0,+P8*100/B8)</f>
        <v>38.4</v>
      </c>
      <c r="R8" s="99">
        <f aca="true" t="shared" si="2" ref="R8:R27">IF(COUNT(D8:O8)*(B8/12)-P8&lt;0,"",COUNT(D8:O8)*(B8/12)-P8)</f>
        <v>77</v>
      </c>
      <c r="S8" s="101"/>
      <c r="T8" s="63"/>
    </row>
    <row r="9" spans="1:20" s="49" customFormat="1" ht="12.75">
      <c r="A9" s="61" t="s">
        <v>39</v>
      </c>
      <c r="B9" s="62">
        <f>SUMIF(PENTA3!$C$3:$C$22,"03-SANTA FE",PENTA3!$D$3:$D$22)</f>
        <v>218</v>
      </c>
      <c r="C9" s="62">
        <f>SUMIF(PENTA3!$C$3:$C$22,"03-SANTA FE",PENTA3!$E$3:$E$22)</f>
        <v>18.166666666666668</v>
      </c>
      <c r="D9" s="100">
        <f>SUMIF(PENTA3!$C$3:$C$22,"03-SANTA FE",PENTA3!$F$3:$F$22)</f>
        <v>31</v>
      </c>
      <c r="E9" s="100">
        <f>SUMIF(PENTA3!$C$3:$C$22,"03-SANTA FE",PENTA3!$G$3:$G$22)</f>
        <v>26</v>
      </c>
      <c r="F9" s="100">
        <f>SUMIF(PENTA3!$C$3:$C$22,"03-SANTA FE",PENTA3!$H$3:$H$22)</f>
        <v>30</v>
      </c>
      <c r="G9" s="100">
        <f>SUMIF(PENTA3!$C$3:$C$22,"03-SANTA FE",PENTA3!$I$3:$I$22)</f>
        <v>18</v>
      </c>
      <c r="H9" s="100">
        <f>SUMIF(PENTA3!$C$3:$C$22,"03-SANTA FE",PENTA3!$J$3:$J$22)</f>
        <v>24</v>
      </c>
      <c r="I9" s="100">
        <f>SUMIF(PENTA3!$C$3:$C$22,"03-SANTA FE",PENTA3!$K$3:$K$22)</f>
        <v>24</v>
      </c>
      <c r="J9" s="100">
        <f>SUMIF(PENTA3!$C$3:$C$22,"03-SANTA FE",PENTA3!$L$3:$L$22)</f>
        <v>0</v>
      </c>
      <c r="K9" s="100">
        <f>SUMIF(PENTA3!$C$3:$C$22,"03-SANTA FE",PENTA3!$M$3:$M$22)</f>
        <v>0</v>
      </c>
      <c r="L9" s="100">
        <f>SUMIF(PENTA3!$C$3:$C$22,"03-SANTA FE",PENTA3!$N$3:$N$22)</f>
        <v>0</v>
      </c>
      <c r="M9" s="100">
        <f>SUMIF(PENTA3!$C$3:$C$22,"03-SANTA FE",PENTA3!$O$3:$O$22)</f>
        <v>0</v>
      </c>
      <c r="N9" s="100">
        <f>SUMIF(PENTA3!$C$3:$C$22,"03-SANTA FE",PENTA3!$P$3:$P$22)</f>
        <v>0</v>
      </c>
      <c r="O9" s="100">
        <f>SUMIF(PENTA3!$C$3:$C$22,"03-SANTA FE",PENTA3!$Q$3:$Q$22)</f>
        <v>0</v>
      </c>
      <c r="P9" s="99">
        <f t="shared" si="0"/>
        <v>153</v>
      </c>
      <c r="Q9" s="62">
        <f t="shared" si="1"/>
        <v>70.18348623853211</v>
      </c>
      <c r="R9" s="99">
        <f t="shared" si="2"/>
        <v>65</v>
      </c>
      <c r="S9" s="101"/>
      <c r="T9" s="63"/>
    </row>
    <row r="10" spans="1:20" s="49" customFormat="1" ht="12.75">
      <c r="A10" s="61" t="s">
        <v>38</v>
      </c>
      <c r="B10" s="62">
        <f>SUMIF(PENTA3!$C$3:$C$22,"04-SAN CRISTOBAL",PENTA3!$D$3:$D$22)</f>
        <v>1602</v>
      </c>
      <c r="C10" s="62">
        <f>SUMIF(PENTA3!$C$3:$C$22,"04-SAN CRISTOBAL",PENTA3!$E$3:$E$22)</f>
        <v>133.5</v>
      </c>
      <c r="D10" s="100">
        <f>SUMIF(PENTA3!$C$3:$C$22,"04-SAN CRISTOBAL",PENTA3!$F$3:$F$22)</f>
        <v>130</v>
      </c>
      <c r="E10" s="100">
        <f>SUMIF(PENTA3!$C$3:$C$22,"04-SAN CRISTOBAL",PENTA3!$G$3:$G$22)</f>
        <v>119</v>
      </c>
      <c r="F10" s="100">
        <f>SUMIF(PENTA3!$C$3:$C$22,"04-SAN CRISTOBAL",PENTA3!$H$3:$H$22)</f>
        <v>174</v>
      </c>
      <c r="G10" s="100">
        <f>SUMIF(PENTA3!$C$3:$C$22,"04-SAN CRISTOBAL",PENTA3!$I$3:$I$22)</f>
        <v>158</v>
      </c>
      <c r="H10" s="100">
        <f>SUMIF(PENTA3!$C$3:$C$22,"04-SAN CRISTOBAL",PENTA3!$J$3:$J$22)</f>
        <v>140</v>
      </c>
      <c r="I10" s="100">
        <f>SUMIF(PENTA3!$C$3:$C$22,"04-SAN CRISTOBAL",PENTA3!$K$3:$K$22)</f>
        <v>145</v>
      </c>
      <c r="J10" s="100">
        <f>SUMIF(PENTA3!$C$3:$C$22,"04-SAN CRISTOBAL",PENTA3!$L$3:$L$22)</f>
        <v>0</v>
      </c>
      <c r="K10" s="100">
        <f>SUMIF(PENTA3!$C$3:$C$22,"04-SAN CRISTOBAL",PENTA3!$M$3:$M$22)</f>
        <v>0</v>
      </c>
      <c r="L10" s="100">
        <f>SUMIF(PENTA3!$C$3:$C$22,"04-SAN CRISTOBAL",PENTA3!$N$3:$N$22)</f>
        <v>0</v>
      </c>
      <c r="M10" s="100">
        <f>SUMIF(PENTA3!$C$3:$C$22,"04-SAN CRISTOBAL",PENTA3!$O$3:$O$22)</f>
        <v>0</v>
      </c>
      <c r="N10" s="100">
        <f>SUMIF(PENTA3!$C$3:$C$22,"04-SAN CRISTOBAL",PENTA3!$P$3:$P$22)</f>
        <v>0</v>
      </c>
      <c r="O10" s="100">
        <f>SUMIF(PENTA3!$C$3:$C$22,"04-SAN CRISTOBAL",PENTA3!$Q$3:$Q$22)</f>
        <v>0</v>
      </c>
      <c r="P10" s="99">
        <f t="shared" si="0"/>
        <v>866</v>
      </c>
      <c r="Q10" s="62">
        <f t="shared" si="1"/>
        <v>54.05742821473159</v>
      </c>
      <c r="R10" s="99">
        <f t="shared" si="2"/>
        <v>736</v>
      </c>
      <c r="S10" s="101"/>
      <c r="T10" s="63"/>
    </row>
    <row r="11" spans="1:20" s="49" customFormat="1" ht="12.75">
      <c r="A11" s="61" t="s">
        <v>45</v>
      </c>
      <c r="B11" s="62">
        <f>SUMIF(PENTA3!$C$3:$C$22,"05-USME",PENTA3!$D$3:$D$22)</f>
        <v>626</v>
      </c>
      <c r="C11" s="62">
        <f>SUMIF(PENTA3!$C$3:$C$22,"05-USME",PENTA3!$E$3:$E$22)</f>
        <v>52.166666666666664</v>
      </c>
      <c r="D11" s="100">
        <f>SUMIF(PENTA3!$C$3:$C$22,"05-USME",PENTA3!$F$3:$F$22)</f>
        <v>22</v>
      </c>
      <c r="E11" s="100">
        <f>SUMIF(PENTA3!$C$3:$C$22,"05-USME",PENTA3!$G$3:$G$22)</f>
        <v>23</v>
      </c>
      <c r="F11" s="100">
        <f>SUMIF(PENTA3!$C$3:$C$22,"05-USME",PENTA3!$H$3:$H$22)</f>
        <v>42</v>
      </c>
      <c r="G11" s="100">
        <f>SUMIF(PENTA3!$C$3:$C$22,"05-USME",PENTA3!$I$3:$I$22)</f>
        <v>33</v>
      </c>
      <c r="H11" s="100">
        <f>SUMIF(PENTA3!$C$3:$C$22,"05-USME",PENTA3!$J$3:$J$22)</f>
        <v>22</v>
      </c>
      <c r="I11" s="100">
        <f>SUMIF(PENTA3!$C$3:$C$22,"05-USME",PENTA3!$K$3:$K$22)</f>
        <v>30</v>
      </c>
      <c r="J11" s="100">
        <f>SUMIF(PENTA3!$C$3:$C$22,"05-USME",PENTA3!$L$3:$L$22)</f>
        <v>0</v>
      </c>
      <c r="K11" s="100">
        <f>SUMIF(PENTA3!$C$3:$C$22,"05-USME",PENTA3!$M$3:$M$22)</f>
        <v>0</v>
      </c>
      <c r="L11" s="100">
        <f>SUMIF(PENTA3!$C$3:$C$22,"05-USME",PENTA3!$N$3:$N$22)</f>
        <v>0</v>
      </c>
      <c r="M11" s="100">
        <f>SUMIF(PENTA3!$C$3:$C$22,"05-USME",PENTA3!$O$3:$O$22)</f>
        <v>0</v>
      </c>
      <c r="N11" s="100">
        <f>SUMIF(PENTA3!$C$3:$C$22,"05-USME",PENTA3!$P$3:$P$22)</f>
        <v>0</v>
      </c>
      <c r="O11" s="100">
        <f>SUMIF(PENTA3!$C$3:$C$22,"05-USME",PENTA3!$Q$3:$Q$22)</f>
        <v>0</v>
      </c>
      <c r="P11" s="99">
        <f t="shared" si="0"/>
        <v>172</v>
      </c>
      <c r="Q11" s="62">
        <f t="shared" si="1"/>
        <v>27.476038338658146</v>
      </c>
      <c r="R11" s="99">
        <f t="shared" si="2"/>
        <v>454</v>
      </c>
      <c r="S11" s="101"/>
      <c r="T11" s="63"/>
    </row>
    <row r="12" spans="1:20" s="49" customFormat="1" ht="12.75">
      <c r="A12" s="61" t="s">
        <v>43</v>
      </c>
      <c r="B12" s="62">
        <f>SUMIF(PENTA3!$C$3:$C$22,"06-TUNJUELITO",PENTA3!$D$3:$D$22)</f>
        <v>324</v>
      </c>
      <c r="C12" s="62">
        <f>SUMIF(PENTA3!$C$3:$C$22,"06-TUNJUELITO",PENTA3!$E$3:$E$22)</f>
        <v>27</v>
      </c>
      <c r="D12" s="100">
        <f>SUMIF(PENTA3!$C$3:$C$22,"06-TUNJUELITO",PENTA3!$F$3:$F$22)</f>
        <v>14</v>
      </c>
      <c r="E12" s="100">
        <f>SUMIF(PENTA3!$C$3:$C$22,"06-TUNJUELITO",PENTA3!$G$3:$G$22)</f>
        <v>21</v>
      </c>
      <c r="F12" s="100">
        <f>SUMIF(PENTA3!$C$3:$C$22,"06-TUNJUELITO",PENTA3!$H$3:$H$22)</f>
        <v>31</v>
      </c>
      <c r="G12" s="100">
        <f>SUMIF(PENTA3!$C$3:$C$22,"06-TUNJUELITO",PENTA3!$I$3:$I$22)</f>
        <v>39</v>
      </c>
      <c r="H12" s="100">
        <f>SUMIF(PENTA3!$C$3:$C$22,"06-TUNJUELITO",PENTA3!$J$3:$J$22)</f>
        <v>26</v>
      </c>
      <c r="I12" s="100">
        <f>SUMIF(PENTA3!$C$3:$C$22,"06-TUNJUELITO",PENTA3!$K$3:$K$22)</f>
        <v>20</v>
      </c>
      <c r="J12" s="100">
        <f>SUMIF(PENTA3!$C$3:$C$22,"06-TUNJUELITO",PENTA3!$L$3:$L$22)</f>
        <v>0</v>
      </c>
      <c r="K12" s="100">
        <f>SUMIF(PENTA3!$C$3:$C$22,"06-TUNJUELITO",PENTA3!$M$3:$M$22)</f>
        <v>0</v>
      </c>
      <c r="L12" s="100">
        <f>SUMIF(PENTA3!$C$3:$C$22,"06-TUNJUELITO",PENTA3!$N$3:$N$22)</f>
        <v>0</v>
      </c>
      <c r="M12" s="100">
        <f>SUMIF(PENTA3!$C$3:$C$22,"06-TUNJUELITO",PENTA3!$O$3:$O$22)</f>
        <v>0</v>
      </c>
      <c r="N12" s="100">
        <f>SUMIF(PENTA3!$C$3:$C$22,"06-TUNJUELITO",PENTA3!$P$3:$P$22)</f>
        <v>0</v>
      </c>
      <c r="O12" s="100">
        <f>SUMIF(PENTA3!$C$3:$C$22,"06-TUNJUELITO",PENTA3!$Q$3:$Q$22)</f>
        <v>0</v>
      </c>
      <c r="P12" s="99">
        <f t="shared" si="0"/>
        <v>151</v>
      </c>
      <c r="Q12" s="62">
        <f t="shared" si="1"/>
        <v>46.60493827160494</v>
      </c>
      <c r="R12" s="99">
        <f t="shared" si="2"/>
        <v>173</v>
      </c>
      <c r="S12" s="101"/>
      <c r="T12" s="63"/>
    </row>
    <row r="13" spans="1:20" s="49" customFormat="1" ht="12.75">
      <c r="A13" s="61" t="s">
        <v>28</v>
      </c>
      <c r="B13" s="62">
        <f>SUMIF(PENTA3!$C$3:$C$22,"07-BOSA",PENTA3!$D$3:$D$22)</f>
        <v>877</v>
      </c>
      <c r="C13" s="62">
        <f>SUMIF(PENTA3!$C$3:$C$22,"07-BOSA",PENTA3!$E$3:$E$22)</f>
        <v>73.08333333333333</v>
      </c>
      <c r="D13" s="100">
        <f>SUMIF(PENTA3!$C$3:$C$22,"07-BOSA",PENTA3!$F$3:$F$22)</f>
        <v>72</v>
      </c>
      <c r="E13" s="100">
        <f>SUMIF(PENTA3!$C$3:$C$22,"07-BOSA",PENTA3!$G$3:$G$22)</f>
        <v>108</v>
      </c>
      <c r="F13" s="100">
        <f>SUMIF(PENTA3!$C$3:$C$22,"07-BOSA",PENTA3!$H$3:$H$22)</f>
        <v>143</v>
      </c>
      <c r="G13" s="100">
        <f>SUMIF(PENTA3!$C$3:$C$22,"07-BOSA",PENTA3!$I$3:$I$22)</f>
        <v>110</v>
      </c>
      <c r="H13" s="100">
        <f>SUMIF(PENTA3!$C$3:$C$22,"07-BOSA",PENTA3!$J$3:$J$22)</f>
        <v>136</v>
      </c>
      <c r="I13" s="100">
        <f>SUMIF(PENTA3!$C$3:$C$22,"07-BOSA",PENTA3!$K$3:$K$22)</f>
        <v>132</v>
      </c>
      <c r="J13" s="100">
        <f>SUMIF(PENTA3!$C$3:$C$22,"07-BOSA",PENTA3!$L$3:$L$22)</f>
        <v>0</v>
      </c>
      <c r="K13" s="100">
        <f>SUMIF(PENTA3!$C$3:$C$22,"07-BOSA",PENTA3!$M$3:$M$22)</f>
        <v>0</v>
      </c>
      <c r="L13" s="100">
        <f>SUMIF(PENTA3!$C$3:$C$22,"07-BOSA",PENTA3!$N$3:$N$22)</f>
        <v>0</v>
      </c>
      <c r="M13" s="100">
        <f>SUMIF(PENTA3!$C$3:$C$22,"07-BOSA",PENTA3!$O$3:$O$22)</f>
        <v>0</v>
      </c>
      <c r="N13" s="100">
        <f>SUMIF(PENTA3!$C$3:$C$22,"07-BOSA",PENTA3!$P$3:$P$22)</f>
        <v>0</v>
      </c>
      <c r="O13" s="100">
        <f>SUMIF(PENTA3!$C$3:$C$22,"07-BOSA",PENTA3!$Q$3:$Q$22)</f>
        <v>0</v>
      </c>
      <c r="P13" s="99">
        <f t="shared" si="0"/>
        <v>701</v>
      </c>
      <c r="Q13" s="62">
        <f t="shared" si="1"/>
        <v>79.93158494868871</v>
      </c>
      <c r="R13" s="99">
        <f t="shared" si="2"/>
        <v>176</v>
      </c>
      <c r="S13" s="101"/>
      <c r="T13" s="63"/>
    </row>
    <row r="14" spans="1:20" s="49" customFormat="1" ht="12.75">
      <c r="A14" s="61" t="s">
        <v>34</v>
      </c>
      <c r="B14" s="62">
        <f>SUMIF(PENTA3!$C$3:$C$22,"08-KENNEDY",PENTA3!$D$3:$D$22)</f>
        <v>144</v>
      </c>
      <c r="C14" s="62">
        <f>SUMIF(PENTA3!$C$3:$C$22,"08-KENNEDY",PENTA3!$E$3:$E$22)</f>
        <v>12</v>
      </c>
      <c r="D14" s="100">
        <f>SUMIF(PENTA3!$C$3:$C$22,"08-KENNEDY",PENTA3!$F$3:$F$22)</f>
        <v>37</v>
      </c>
      <c r="E14" s="100">
        <f>SUMIF(PENTA3!$C$3:$C$22,"08-KENNEDY",PENTA3!$G$3:$G$22)</f>
        <v>39</v>
      </c>
      <c r="F14" s="100">
        <f>SUMIF(PENTA3!$C$3:$C$22,"08-KENNEDY",PENTA3!$H$3:$H$22)</f>
        <v>46</v>
      </c>
      <c r="G14" s="100">
        <f>SUMIF(PENTA3!$C$3:$C$22,"08-KENNEDY",PENTA3!$I$3:$I$22)</f>
        <v>70</v>
      </c>
      <c r="H14" s="100">
        <f>SUMIF(PENTA3!$C$3:$C$22,"08-KENNEDY",PENTA3!$J$3:$J$22)</f>
        <v>56</v>
      </c>
      <c r="I14" s="100">
        <f>SUMIF(PENTA3!$C$3:$C$22,"08-KENNEDY",PENTA3!$K$3:$K$22)</f>
        <v>65</v>
      </c>
      <c r="J14" s="100">
        <f>SUMIF(PENTA3!$C$3:$C$22,"08-KENNEDY",PENTA3!$L$3:$L$22)</f>
        <v>0</v>
      </c>
      <c r="K14" s="100">
        <f>SUMIF(PENTA3!$C$3:$C$22,"08-KENNEDY",PENTA3!$M$3:$M$22)</f>
        <v>0</v>
      </c>
      <c r="L14" s="100">
        <f>SUMIF(PENTA3!$C$3:$C$22,"08-KENNEDY",PENTA3!$N$3:$N$22)</f>
        <v>0</v>
      </c>
      <c r="M14" s="100">
        <f>SUMIF(PENTA3!$C$3:$C$22,"08-KENNEDY",PENTA3!$O$3:$O$22)</f>
        <v>0</v>
      </c>
      <c r="N14" s="100">
        <f>SUMIF(PENTA3!$C$3:$C$22,"08-KENNEDY",PENTA3!$P$3:$P$22)</f>
        <v>0</v>
      </c>
      <c r="O14" s="100">
        <f>SUMIF(PENTA3!$C$3:$C$22,"08-KENNEDY",PENTA3!$Q$3:$Q$22)</f>
        <v>0</v>
      </c>
      <c r="P14" s="99">
        <f t="shared" si="0"/>
        <v>313</v>
      </c>
      <c r="Q14" s="62">
        <f t="shared" si="1"/>
        <v>217.36111111111111</v>
      </c>
      <c r="R14" s="99">
        <f t="shared" si="2"/>
      </c>
      <c r="S14" s="101"/>
      <c r="T14" s="63"/>
    </row>
    <row r="15" spans="1:20" s="49" customFormat="1" ht="12.75">
      <c r="A15" s="61" t="s">
        <v>33</v>
      </c>
      <c r="B15" s="62">
        <f>SUMIF(PENTA3!$C$3:$C$22,"09-FONTIBON",PENTA3!$D$3:$D$22)</f>
        <v>125</v>
      </c>
      <c r="C15" s="62">
        <f>SUMIF(PENTA3!$C$3:$C$22,"09-FONTIBON",PENTA3!$E$3:$E$22)</f>
        <v>10.416666666666666</v>
      </c>
      <c r="D15" s="100">
        <f>SUMIF(PENTA3!$C$3:$C$22,"09-FONTIBON",PENTA3!$F$3:$F$22)</f>
        <v>11</v>
      </c>
      <c r="E15" s="100">
        <f>SUMIF(PENTA3!$C$3:$C$22,"09-FONTIBON",PENTA3!$G$3:$G$22)</f>
        <v>27</v>
      </c>
      <c r="F15" s="100">
        <f>SUMIF(PENTA3!$C$3:$C$22,"09-FONTIBON",PENTA3!$H$3:$H$22)</f>
        <v>14</v>
      </c>
      <c r="G15" s="100">
        <f>SUMIF(PENTA3!$C$3:$C$22,"09-FONTIBON",PENTA3!$I$3:$I$22)</f>
        <v>19</v>
      </c>
      <c r="H15" s="100">
        <f>SUMIF(PENTA3!$C$3:$C$22,"09-FONTIBON",PENTA3!$J$3:$J$22)</f>
        <v>20</v>
      </c>
      <c r="I15" s="100">
        <f>SUMIF(PENTA3!$C$3:$C$22,"09-FONTIBON",PENTA3!$K$3:$K$22)</f>
        <v>21</v>
      </c>
      <c r="J15" s="100">
        <f>SUMIF(PENTA3!$C$3:$C$22,"09-FONTIBON",PENTA3!$L$3:$L$22)</f>
        <v>0</v>
      </c>
      <c r="K15" s="100">
        <f>SUMIF(PENTA3!$C$3:$C$22,"09-FONTIBON",PENTA3!$M$3:$M$22)</f>
        <v>0</v>
      </c>
      <c r="L15" s="100">
        <f>SUMIF(PENTA3!$C$3:$C$22,"09-FONTIBON",PENTA3!$N$3:$N$22)</f>
        <v>0</v>
      </c>
      <c r="M15" s="100">
        <f>SUMIF(PENTA3!$C$3:$C$22,"09-FONTIBON",PENTA3!$O$3:$O$22)</f>
        <v>0</v>
      </c>
      <c r="N15" s="100">
        <f>SUMIF(PENTA3!$C$3:$C$22,"09-FONTIBON",PENTA3!$P$3:$P$22)</f>
        <v>0</v>
      </c>
      <c r="O15" s="100">
        <f>SUMIF(PENTA3!$C$3:$C$22,"09-FONTIBON",PENTA3!$Q$3:$Q$22)</f>
        <v>0</v>
      </c>
      <c r="P15" s="99">
        <f t="shared" si="0"/>
        <v>112</v>
      </c>
      <c r="Q15" s="62">
        <f t="shared" si="1"/>
        <v>89.6</v>
      </c>
      <c r="R15" s="99">
        <f t="shared" si="2"/>
        <v>13</v>
      </c>
      <c r="S15" s="101"/>
      <c r="T15" s="63"/>
    </row>
    <row r="16" spans="1:20" s="49" customFormat="1" ht="12.75">
      <c r="A16" s="61" t="s">
        <v>32</v>
      </c>
      <c r="B16" s="62">
        <f>SUMIF(PENTA3!$C$3:$C$22,"10-ENGATIVA",PENTA3!$D$3:$D$22)</f>
        <v>400</v>
      </c>
      <c r="C16" s="62">
        <f>SUMIF(PENTA3!$C$3:$C$22,"10-ENGATIVA",PENTA3!$E$3:$E$22)</f>
        <v>33.333333333333336</v>
      </c>
      <c r="D16" s="100">
        <f>SUMIF(PENTA3!$C$3:$C$22,"10-ENGATIVA",PENTA3!$F$3:$F$22)</f>
        <v>45</v>
      </c>
      <c r="E16" s="100">
        <f>SUMIF(PENTA3!$C$3:$C$22,"10-ENGATIVA",PENTA3!$G$3:$G$22)</f>
        <v>39</v>
      </c>
      <c r="F16" s="100">
        <f>SUMIF(PENTA3!$C$3:$C$22,"10-ENGATIVA",PENTA3!$H$3:$H$22)</f>
        <v>62</v>
      </c>
      <c r="G16" s="100">
        <f>SUMIF(PENTA3!$C$3:$C$22,"10-ENGATIVA",PENTA3!$I$3:$I$22)</f>
        <v>54</v>
      </c>
      <c r="H16" s="100">
        <f>SUMIF(PENTA3!$C$3:$C$22,"10-ENGATIVA",PENTA3!$J$3:$J$22)</f>
        <v>62</v>
      </c>
      <c r="I16" s="100">
        <f>SUMIF(PENTA3!$C$3:$C$22,"10-ENGATIVA",PENTA3!$K$3:$K$22)</f>
        <v>48</v>
      </c>
      <c r="J16" s="100">
        <f>SUMIF(PENTA3!$C$3:$C$22,"10-ENGATIVA",PENTA3!$L$3:$L$22)</f>
        <v>0</v>
      </c>
      <c r="K16" s="100">
        <f>SUMIF(PENTA3!$C$3:$C$22,"10-ENGATIVA",PENTA3!$M$3:$M$22)</f>
        <v>0</v>
      </c>
      <c r="L16" s="100">
        <f>SUMIF(PENTA3!$C$3:$C$22,"10-ENGATIVA",PENTA3!$N$3:$N$22)</f>
        <v>0</v>
      </c>
      <c r="M16" s="100">
        <f>SUMIF(PENTA3!$C$3:$C$22,"10-ENGATIVA",PENTA3!$O$3:$O$22)</f>
        <v>0</v>
      </c>
      <c r="N16" s="100">
        <f>SUMIF(PENTA3!$C$3:$C$22,"10-ENGATIVA",PENTA3!$P$3:$P$22)</f>
        <v>0</v>
      </c>
      <c r="O16" s="100">
        <f>SUMIF(PENTA3!$C$3:$C$22,"10-ENGATIVA",PENTA3!$Q$3:$Q$22)</f>
        <v>0</v>
      </c>
      <c r="P16" s="99">
        <f t="shared" si="0"/>
        <v>310</v>
      </c>
      <c r="Q16" s="62">
        <f t="shared" si="1"/>
        <v>77.5</v>
      </c>
      <c r="R16" s="99">
        <f t="shared" si="2"/>
        <v>90</v>
      </c>
      <c r="S16" s="101"/>
      <c r="T16" s="63"/>
    </row>
    <row r="17" spans="1:20" s="49" customFormat="1" ht="12.75">
      <c r="A17" s="61" t="s">
        <v>40</v>
      </c>
      <c r="B17" s="62">
        <f>SUMIF(PENTA3!$C$3:$C$22,"11-SUBA",PENTA3!$D$3:$D$22)</f>
        <v>793</v>
      </c>
      <c r="C17" s="62">
        <f>SUMIF(PENTA3!$C$3:$C$22,"11-SUBA",PENTA3!$E$3:$E$22)</f>
        <v>66.08333333333333</v>
      </c>
      <c r="D17" s="100">
        <f>SUMIF(PENTA3!$C$3:$C$22,"11-SUBA",PENTA3!$F$3:$F$22)</f>
        <v>80</v>
      </c>
      <c r="E17" s="100">
        <f>SUMIF(PENTA3!$C$3:$C$22,"11-SUBA",PENTA3!$G$3:$G$22)</f>
        <v>94</v>
      </c>
      <c r="F17" s="100">
        <f>SUMIF(PENTA3!$C$3:$C$22,"11-SUBA",PENTA3!$H$3:$H$22)</f>
        <v>138</v>
      </c>
      <c r="G17" s="100">
        <f>SUMIF(PENTA3!$C$3:$C$22,"11-SUBA",PENTA3!$I$3:$I$22)</f>
        <v>144</v>
      </c>
      <c r="H17" s="100">
        <f>SUMIF(PENTA3!$C$3:$C$22,"11-SUBA",PENTA3!$J$3:$J$22)</f>
        <v>150</v>
      </c>
      <c r="I17" s="100">
        <f>SUMIF(PENTA3!$C$3:$C$22,"11-SUBA",PENTA3!$K$3:$K$22)</f>
        <v>184</v>
      </c>
      <c r="J17" s="100">
        <f>SUMIF(PENTA3!$C$3:$C$22,"11-SUBA",PENTA3!$L$3:$L$22)</f>
        <v>0</v>
      </c>
      <c r="K17" s="100">
        <f>SUMIF(PENTA3!$C$3:$C$22,"11-SUBA",PENTA3!$M$3:$M$22)</f>
        <v>0</v>
      </c>
      <c r="L17" s="100">
        <f>SUMIF(PENTA3!$C$3:$C$22,"11-SUBA",PENTA3!$N$3:$N$22)</f>
        <v>0</v>
      </c>
      <c r="M17" s="100">
        <f>SUMIF(PENTA3!$C$3:$C$22,"11-SUBA",PENTA3!$O$3:$O$22)</f>
        <v>0</v>
      </c>
      <c r="N17" s="100">
        <f>SUMIF(PENTA3!$C$3:$C$22,"11-SUBA",PENTA3!$P$3:$P$22)</f>
        <v>0</v>
      </c>
      <c r="O17" s="100">
        <f>SUMIF(PENTA3!$C$3:$C$22,"11-SUBA",PENTA3!$Q$3:$Q$22)</f>
        <v>0</v>
      </c>
      <c r="P17" s="99">
        <f t="shared" si="0"/>
        <v>790</v>
      </c>
      <c r="Q17" s="62">
        <f t="shared" si="1"/>
        <v>99.62168978562421</v>
      </c>
      <c r="R17" s="99">
        <f t="shared" si="2"/>
        <v>3</v>
      </c>
      <c r="S17" s="101"/>
      <c r="T17" s="63"/>
    </row>
    <row r="18" spans="1:20" s="49" customFormat="1" ht="12.75">
      <c r="A18" s="61" t="s">
        <v>27</v>
      </c>
      <c r="B18" s="62">
        <f>SUMIF(PENTA3!$C$3:$C$22,"12-BARRIOS UNIDOS",PENTA3!$D$3:$D$22)</f>
        <v>156</v>
      </c>
      <c r="C18" s="62">
        <f>SUMIF(PENTA3!$C$3:$C$22,"12-BARRIOS UNIDOS",PENTA3!$E$3:$E$22)</f>
        <v>13</v>
      </c>
      <c r="D18" s="100">
        <f>SUMIF(PENTA3!$C$3:$C$22,"12-BARRIOS UNIDOS",PENTA3!$F$3:$F$22)</f>
        <v>9</v>
      </c>
      <c r="E18" s="100">
        <f>SUMIF(PENTA3!$C$3:$C$22,"12-BARRIOS UNIDOS",PENTA3!$G$3:$G$22)</f>
        <v>32</v>
      </c>
      <c r="F18" s="100">
        <f>SUMIF(PENTA3!$C$3:$C$22,"12-BARRIOS UNIDOS",PENTA3!$H$3:$H$22)</f>
        <v>38</v>
      </c>
      <c r="G18" s="100">
        <f>SUMIF(PENTA3!$C$3:$C$22,"12-BARRIOS UNIDOS",PENTA3!$I$3:$I$22)</f>
        <v>25</v>
      </c>
      <c r="H18" s="100">
        <f>SUMIF(PENTA3!$C$3:$C$22,"12-BARRIOS UNIDOS",PENTA3!$J$3:$J$22)</f>
        <v>16</v>
      </c>
      <c r="I18" s="100">
        <f>SUMIF(PENTA3!$C$3:$C$22,"12-BARRIOS UNIDOS",PENTA3!$K$3:$K$22)</f>
        <v>13</v>
      </c>
      <c r="J18" s="100">
        <f>SUMIF(PENTA3!$C$3:$C$22,"12-BARRIOS UNIDOS",PENTA3!$L$3:$L$22)</f>
        <v>0</v>
      </c>
      <c r="K18" s="100">
        <f>SUMIF(PENTA3!$C$3:$C$22,"12-BARRIOS UNIDOS",PENTA3!$M$3:$M$22)</f>
        <v>0</v>
      </c>
      <c r="L18" s="100">
        <f>SUMIF(PENTA3!$C$3:$C$22,"12-BARRIOS UNIDOS",PENTA3!$N$3:$N$22)</f>
        <v>0</v>
      </c>
      <c r="M18" s="100">
        <f>SUMIF(PENTA3!$C$3:$C$22,"12-BARRIOS UNIDOS",PENTA3!$O$3:$O$22)</f>
        <v>0</v>
      </c>
      <c r="N18" s="100">
        <f>SUMIF(PENTA3!$C$3:$C$22,"12-BARRIOS UNIDOS",PENTA3!$P$3:$P$22)</f>
        <v>0</v>
      </c>
      <c r="O18" s="100">
        <f>SUMIF(PENTA3!$C$3:$C$22,"12-BARRIOS UNIDOS",PENTA3!$Q$3:$Q$22)</f>
        <v>0</v>
      </c>
      <c r="P18" s="99">
        <f t="shared" si="0"/>
        <v>133</v>
      </c>
      <c r="Q18" s="62">
        <f t="shared" si="1"/>
        <v>85.25641025641026</v>
      </c>
      <c r="R18" s="99">
        <f t="shared" si="2"/>
        <v>23</v>
      </c>
      <c r="S18" s="101"/>
      <c r="T18" s="63"/>
    </row>
    <row r="19" spans="1:20" s="49" customFormat="1" ht="12.75">
      <c r="A19" s="61" t="s">
        <v>42</v>
      </c>
      <c r="B19" s="62">
        <f>SUMIF(PENTA3!$C$3:$C$22,"13-TEUSAQUILLO",PENTA3!$D$3:$D$22)</f>
        <v>50</v>
      </c>
      <c r="C19" s="62">
        <f>SUMIF(PENTA3!$C$3:$C$22,"13-TEUSAQUILLO",PENTA3!$E$3:$E$22)</f>
        <v>4.166666666666667</v>
      </c>
      <c r="D19" s="100">
        <f>SUMIF(PENTA3!$C$3:$C$22,"13-TEUSAQUILLO",PENTA3!$F$3:$F$22)</f>
        <v>4</v>
      </c>
      <c r="E19" s="100">
        <f>SUMIF(PENTA3!$C$3:$C$22,"13-TEUSAQUILLO",PENTA3!$G$3:$G$22)</f>
        <v>1</v>
      </c>
      <c r="F19" s="100">
        <f>SUMIF(PENTA3!$C$3:$C$22,"13-TEUSAQUILLO",PENTA3!$H$3:$H$22)</f>
        <v>14</v>
      </c>
      <c r="G19" s="100">
        <f>SUMIF(PENTA3!$C$3:$C$22,"13-TEUSAQUILLO",PENTA3!$I$3:$I$22)</f>
        <v>6</v>
      </c>
      <c r="H19" s="100">
        <f>SUMIF(PENTA3!$C$3:$C$22,"13-TEUSAQUILLO",PENTA3!$J$3:$J$22)</f>
        <v>14</v>
      </c>
      <c r="I19" s="100">
        <f>SUMIF(PENTA3!$C$3:$C$22,"13-TEUSAQUILLO",PENTA3!$K$3:$K$22)</f>
        <v>2</v>
      </c>
      <c r="J19" s="100">
        <f>SUMIF(PENTA3!$C$3:$C$22,"13-TEUSAQUILLO",PENTA3!$L$3:$L$22)</f>
        <v>0</v>
      </c>
      <c r="K19" s="100">
        <f>SUMIF(PENTA3!$C$3:$C$22,"13-TEUSAQUILLO",PENTA3!$M$3:$M$22)</f>
        <v>0</v>
      </c>
      <c r="L19" s="100">
        <f>SUMIF(PENTA3!$C$3:$C$22,"13-TEUSAQUILLO",PENTA3!$N$3:$N$22)</f>
        <v>0</v>
      </c>
      <c r="M19" s="100">
        <f>SUMIF(PENTA3!$C$3:$C$22,"13-TEUSAQUILLO",PENTA3!$O$3:$O$22)</f>
        <v>0</v>
      </c>
      <c r="N19" s="100">
        <f>SUMIF(PENTA3!$C$3:$C$22,"13-TEUSAQUILLO",PENTA3!$P$3:$P$22)</f>
        <v>0</v>
      </c>
      <c r="O19" s="100">
        <f>SUMIF(PENTA3!$C$3:$C$22,"13-TEUSAQUILLO",PENTA3!$Q$3:$Q$22)</f>
        <v>0</v>
      </c>
      <c r="P19" s="99">
        <f t="shared" si="0"/>
        <v>41</v>
      </c>
      <c r="Q19" s="62">
        <f t="shared" si="1"/>
        <v>82</v>
      </c>
      <c r="R19" s="99">
        <f t="shared" si="2"/>
        <v>9</v>
      </c>
      <c r="S19" s="101"/>
      <c r="T19" s="63"/>
    </row>
    <row r="20" spans="1:20" s="49" customFormat="1" ht="12.75">
      <c r="A20" s="61" t="s">
        <v>55</v>
      </c>
      <c r="B20" s="62">
        <f>SUMIF(PENTA3!$C$3:$C$22,"14-LOS MARTIRES",PENTA3!$D$3:$D$22)</f>
        <v>197</v>
      </c>
      <c r="C20" s="62">
        <f>SUMIF(PENTA3!$C$3:$C$22,"14-LOS MARTIRES",PENTA3!$E$3:$E$22)</f>
        <v>16.416666666666668</v>
      </c>
      <c r="D20" s="100">
        <f>SUMIF(PENTA3!$C$3:$C$22,"14-LOS MARTIRES",PENTA3!$F$3:$F$22)</f>
        <v>18</v>
      </c>
      <c r="E20" s="100">
        <f>SUMIF(PENTA3!$C$3:$C$22,"14-LOS MARTIRES",PENTA3!$G$3:$G$22)</f>
        <v>17</v>
      </c>
      <c r="F20" s="100">
        <f>SUMIF(PENTA3!$C$3:$C$22,"14-LOS MARTIRES",PENTA3!$H$3:$H$22)</f>
        <v>15</v>
      </c>
      <c r="G20" s="100">
        <f>SUMIF(PENTA3!$C$3:$C$22,"14-LOS MARTIRES",PENTA3!$I$3:$I$22)</f>
        <v>14</v>
      </c>
      <c r="H20" s="100">
        <f>SUMIF(PENTA3!$C$3:$C$22,"14-LOS MARTIRES",PENTA3!$J$3:$J$22)</f>
        <v>17</v>
      </c>
      <c r="I20" s="100">
        <f>SUMIF(PENTA3!$C$3:$C$22,"14-LOS MARTIRES",PENTA3!$K$3:$K$22)</f>
        <v>24</v>
      </c>
      <c r="J20" s="100">
        <f>SUMIF(PENTA3!$C$3:$C$22,"14-LOS MARTIRES",PENTA3!$L$3:$L$22)</f>
        <v>0</v>
      </c>
      <c r="K20" s="100">
        <f>SUMIF(PENTA3!$C$3:$C$22,"14-LOS MARTIRES",PENTA3!$M$3:$M$22)</f>
        <v>0</v>
      </c>
      <c r="L20" s="100">
        <f>SUMIF(PENTA3!$C$3:$C$22,"14-LOS MARTIRES",PENTA3!$N$3:$N$22)</f>
        <v>0</v>
      </c>
      <c r="M20" s="100">
        <f>SUMIF(PENTA3!$C$3:$C$22,"14-LOS MARTIRES",PENTA3!$O$3:$O$22)</f>
        <v>0</v>
      </c>
      <c r="N20" s="100">
        <f>SUMIF(PENTA3!$C$3:$C$22,"14-LOS MARTIRES",PENTA3!$P$3:$P$22)</f>
        <v>0</v>
      </c>
      <c r="O20" s="100">
        <f>SUMIF(PENTA3!$C$3:$C$22,"14-LOS MARTIRES",PENTA3!$Q$3:$Q$22)</f>
        <v>0</v>
      </c>
      <c r="P20" s="99">
        <f t="shared" si="0"/>
        <v>105</v>
      </c>
      <c r="Q20" s="62">
        <f t="shared" si="1"/>
        <v>53.2994923857868</v>
      </c>
      <c r="R20" s="99">
        <f t="shared" si="2"/>
        <v>92</v>
      </c>
      <c r="S20" s="101"/>
      <c r="T20" s="63"/>
    </row>
    <row r="21" spans="1:20" s="49" customFormat="1" ht="12.75">
      <c r="A21" s="61" t="s">
        <v>26</v>
      </c>
      <c r="B21" s="62">
        <f>SUMIF(PENTA3!$C$3:$C$22,"15-ANTONIO NARIÑO",PENTA3!$D$3:$D$22)</f>
        <v>24</v>
      </c>
      <c r="C21" s="62">
        <f>SUMIF(PENTA3!$C$3:$C$22,"15-ANTONIO NARIÑO",PENTA3!$E$3:$E$22)</f>
        <v>2</v>
      </c>
      <c r="D21" s="100">
        <f>SUMIF(PENTA3!$C$3:$C$22,"15-ANTONIO NARIÑO",PENTA3!$F$3:$F$22)</f>
        <v>17</v>
      </c>
      <c r="E21" s="100">
        <f>SUMIF(PENTA3!$C$3:$C$22,"15-ANTONIO NARIÑO",PENTA3!$G$3:$G$22)</f>
        <v>31</v>
      </c>
      <c r="F21" s="100">
        <f>SUMIF(PENTA3!$C$3:$C$22,"15-ANTONIO NARIÑO",PENTA3!$H$3:$H$22)</f>
        <v>34</v>
      </c>
      <c r="G21" s="100">
        <f>SUMIF(PENTA3!$C$3:$C$22,"15-ANTONIO NARIÑO",PENTA3!$I$3:$I$22)</f>
        <v>22</v>
      </c>
      <c r="H21" s="100">
        <f>SUMIF(PENTA3!$C$3:$C$22,"15-ANTONIO NARIÑO",PENTA3!$J$3:$J$22)</f>
        <v>40</v>
      </c>
      <c r="I21" s="100">
        <f>SUMIF(PENTA3!$C$3:$C$22,"15-ANTONIO NARIÑO",PENTA3!$K$3:$K$22)</f>
        <v>22</v>
      </c>
      <c r="J21" s="100">
        <f>SUMIF(PENTA3!$C$3:$C$22,"15-ANTONIO NARIÑO",PENTA3!$L$3:$L$22)</f>
        <v>0</v>
      </c>
      <c r="K21" s="100">
        <f>SUMIF(PENTA3!$C$3:$C$22,"15-ANTONIO NARIÑO",PENTA3!$M$3:$M$22)</f>
        <v>0</v>
      </c>
      <c r="L21" s="100">
        <f>SUMIF(PENTA3!$C$3:$C$22,"15-ANTONIO NARIÑO",PENTA3!$N$3:$N$22)</f>
        <v>0</v>
      </c>
      <c r="M21" s="100">
        <f>SUMIF(PENTA3!$C$3:$C$22,"15-ANTONIO NARIÑO",PENTA3!$O$3:$O$22)</f>
        <v>0</v>
      </c>
      <c r="N21" s="100">
        <f>SUMIF(PENTA3!$C$3:$C$22,"15-ANTONIO NARIÑO",PENTA3!$P$3:$P$22)</f>
        <v>0</v>
      </c>
      <c r="O21" s="100">
        <f>SUMIF(PENTA3!$C$3:$C$22,"15-ANTONIO NARIÑO",PENTA3!$Q$3:$Q$22)</f>
        <v>0</v>
      </c>
      <c r="P21" s="99">
        <f t="shared" si="0"/>
        <v>166</v>
      </c>
      <c r="Q21" s="62">
        <f t="shared" si="1"/>
        <v>691.6666666666666</v>
      </c>
      <c r="R21" s="99">
        <f t="shared" si="2"/>
      </c>
      <c r="S21" s="101"/>
      <c r="T21" s="63"/>
    </row>
    <row r="22" spans="1:20" s="49" customFormat="1" ht="12.75">
      <c r="A22" s="61" t="s">
        <v>36</v>
      </c>
      <c r="B22" s="62">
        <f>SUMIF(PENTA3!$C$3:$C$22,"16-PUENTE ARANDA",PENTA3!$D$3:$D$22)</f>
        <v>12</v>
      </c>
      <c r="C22" s="62">
        <f>SUMIF(PENTA3!$C$3:$C$22,"16-PUENTE ARANDA",PENTA3!$E$3:$E$22)</f>
        <v>1</v>
      </c>
      <c r="D22" s="100">
        <f>SUMIF(PENTA3!$C$3:$C$22,"16-PUENTE ARANDA",PENTA3!$F$3:$F$22)</f>
        <v>15</v>
      </c>
      <c r="E22" s="100">
        <f>SUMIF(PENTA3!$C$3:$C$22,"16-PUENTE ARANDA",PENTA3!$G$3:$G$22)</f>
        <v>2</v>
      </c>
      <c r="F22" s="100">
        <f>SUMIF(PENTA3!$C$3:$C$22,"16-PUENTE ARANDA",PENTA3!$H$3:$H$22)</f>
        <v>1</v>
      </c>
      <c r="G22" s="100">
        <f>SUMIF(PENTA3!$C$3:$C$22,"16-PUENTE ARANDA",PENTA3!$I$3:$I$22)</f>
        <v>9</v>
      </c>
      <c r="H22" s="100">
        <f>SUMIF(PENTA3!$C$3:$C$22,"16-PUENTE ARANDA",PENTA3!$J$3:$J$22)</f>
        <v>3</v>
      </c>
      <c r="I22" s="100">
        <f>SUMIF(PENTA3!$C$3:$C$22,"16-PUENTE ARANDA",PENTA3!$K$3:$K$22)</f>
        <v>3</v>
      </c>
      <c r="J22" s="100">
        <f>SUMIF(PENTA3!$C$3:$C$22,"16-PUENTE ARANDA",PENTA3!$L$3:$L$22)</f>
        <v>0</v>
      </c>
      <c r="K22" s="100">
        <f>SUMIF(PENTA3!$C$3:$C$22,"16-PUENTE ARANDA",PENTA3!$M$3:$M$22)</f>
        <v>0</v>
      </c>
      <c r="L22" s="100">
        <f>SUMIF(PENTA3!$C$3:$C$22,"16-PUENTE ARANDA",PENTA3!$N$3:$N$22)</f>
        <v>0</v>
      </c>
      <c r="M22" s="100">
        <f>SUMIF(PENTA3!$C$3:$C$22,"16-PUENTE ARANDA",PENTA3!$O$3:$O$22)</f>
        <v>0</v>
      </c>
      <c r="N22" s="100">
        <f>SUMIF(PENTA3!$C$3:$C$22,"16-PUENTE ARANDA",PENTA3!$P$3:$P$22)</f>
        <v>0</v>
      </c>
      <c r="O22" s="100">
        <f>SUMIF(PENTA3!$C$3:$C$22,"16-PUENTE ARANDA",PENTA3!$Q$3:$Q$22)</f>
        <v>0</v>
      </c>
      <c r="P22" s="99">
        <f t="shared" si="0"/>
        <v>33</v>
      </c>
      <c r="Q22" s="62">
        <f t="shared" si="1"/>
        <v>275</v>
      </c>
      <c r="R22" s="99">
        <f t="shared" si="2"/>
      </c>
      <c r="S22" s="101"/>
      <c r="T22" s="63"/>
    </row>
    <row r="23" spans="1:20" s="49" customFormat="1" ht="12.75">
      <c r="A23" s="61" t="s">
        <v>56</v>
      </c>
      <c r="B23" s="62">
        <f>SUMIF(PENTA3!$C$3:$C$22,"17-LA CANDELARIA",PENTA3!$D$3:$D$22)</f>
        <v>13</v>
      </c>
      <c r="C23" s="62">
        <f>SUMIF(PENTA3!$C$3:$C$22,"17-LA CANDELARIA",PENTA3!$E$3:$E$22)</f>
        <v>1.0833333333333333</v>
      </c>
      <c r="D23" s="100">
        <f>SUMIF(PENTA3!$C$3:$C$22,"17-LA CANDELARIA",PENTA3!$F$3:$F$22)</f>
        <v>2</v>
      </c>
      <c r="E23" s="100">
        <f>SUMIF(PENTA3!$C$3:$C$22,"17-LA CANDELARIA",PENTA3!$G$3:$G$22)</f>
        <v>2</v>
      </c>
      <c r="F23" s="100">
        <f>SUMIF(PENTA3!$C$3:$C$22,"17-LA CANDELARIA",PENTA3!$H$3:$H$22)</f>
        <v>3</v>
      </c>
      <c r="G23" s="100">
        <f>SUMIF(PENTA3!$C$3:$C$22,"17-LA CANDELARIA",PENTA3!$I$3:$I$22)</f>
        <v>0</v>
      </c>
      <c r="H23" s="100">
        <f>SUMIF(PENTA3!$C$3:$C$22,"17-LA CANDELARIA",PENTA3!$J$3:$J$22)</f>
        <v>1</v>
      </c>
      <c r="I23" s="100">
        <f>SUMIF(PENTA3!$C$3:$C$22,"17-LA CANDELARIA",PENTA3!$K$3:$K$22)</f>
        <v>1</v>
      </c>
      <c r="J23" s="100">
        <f>SUMIF(PENTA3!$C$3:$C$22,"17-LA CANDELARIA",PENTA3!$L$3:$L$22)</f>
        <v>0</v>
      </c>
      <c r="K23" s="100">
        <f>SUMIF(PENTA3!$C$3:$C$22,"17-LA CANDELARIA",PENTA3!$M$3:$M$22)</f>
        <v>0</v>
      </c>
      <c r="L23" s="100">
        <f>SUMIF(PENTA3!$C$3:$C$22,"17-LA CANDELARIA",PENTA3!$N$3:$N$22)</f>
        <v>0</v>
      </c>
      <c r="M23" s="100">
        <f>SUMIF(PENTA3!$C$3:$C$22,"17-LA CANDELARIA",PENTA3!$O$3:$O$22)</f>
        <v>0</v>
      </c>
      <c r="N23" s="100">
        <f>SUMIF(PENTA3!$C$3:$C$22,"17-LA CANDELARIA",PENTA3!$P$3:$P$22)</f>
        <v>0</v>
      </c>
      <c r="O23" s="100">
        <f>SUMIF(PENTA3!$C$3:$C$22,"17-LA CANDELARIA",PENTA3!$Q$3:$Q$22)</f>
        <v>0</v>
      </c>
      <c r="P23" s="99">
        <f t="shared" si="0"/>
        <v>9</v>
      </c>
      <c r="Q23" s="62">
        <f t="shared" si="1"/>
        <v>69.23076923076923</v>
      </c>
      <c r="R23" s="99">
        <f t="shared" si="2"/>
        <v>4</v>
      </c>
      <c r="S23" s="101"/>
      <c r="T23" s="63"/>
    </row>
    <row r="24" spans="1:20" s="49" customFormat="1" ht="12.75">
      <c r="A24" s="61" t="s">
        <v>37</v>
      </c>
      <c r="B24" s="62">
        <f>SUMIF(PENTA3!$C$3:$C$22,"18-RAFAEL URIBE URIBE",PENTA3!$D$3:$D$22)</f>
        <v>174</v>
      </c>
      <c r="C24" s="62">
        <f>SUMIF(PENTA3!$C$3:$C$22,"18-RAFAEL URIBE URIBE",PENTA3!$E$3:$E$22)</f>
        <v>14.5</v>
      </c>
      <c r="D24" s="100">
        <f>SUMIF(PENTA3!$C$3:$C$22,"18-RAFAEL URIBE URIBE",PENTA3!$F$3:$F$22)</f>
        <v>23</v>
      </c>
      <c r="E24" s="100">
        <f>SUMIF(PENTA3!$C$3:$C$22,"18-RAFAEL URIBE URIBE",PENTA3!$G$3:$G$22)</f>
        <v>35</v>
      </c>
      <c r="F24" s="100">
        <f>SUMIF(PENTA3!$C$3:$C$22,"18-RAFAEL URIBE URIBE",PENTA3!$H$3:$H$22)</f>
        <v>48</v>
      </c>
      <c r="G24" s="100">
        <f>SUMIF(PENTA3!$C$3:$C$22,"18-RAFAEL URIBE URIBE",PENTA3!$I$3:$I$22)</f>
        <v>46</v>
      </c>
      <c r="H24" s="100">
        <f>SUMIF(PENTA3!$C$3:$C$22,"18-RAFAEL URIBE URIBE",PENTA3!$J$3:$J$22)</f>
        <v>62</v>
      </c>
      <c r="I24" s="100">
        <f>SUMIF(PENTA3!$C$3:$C$22,"18-RAFAEL URIBE URIBE",PENTA3!$K$3:$K$22)</f>
        <v>81</v>
      </c>
      <c r="J24" s="100">
        <f>SUMIF(PENTA3!$C$3:$C$22,"18-RAFAEL URIBE URIBE",PENTA3!$L$3:$L$22)</f>
        <v>0</v>
      </c>
      <c r="K24" s="100">
        <f>SUMIF(PENTA3!$C$3:$C$22,"18-RAFAEL URIBE URIBE",PENTA3!$M$3:$M$22)</f>
        <v>0</v>
      </c>
      <c r="L24" s="100">
        <f>SUMIF(PENTA3!$C$3:$C$22,"18-RAFAEL URIBE URIBE",PENTA3!$N$3:$N$22)</f>
        <v>0</v>
      </c>
      <c r="M24" s="100">
        <f>SUMIF(PENTA3!$C$3:$C$22,"18-RAFAEL URIBE URIBE",PENTA3!$O$3:$O$22)</f>
        <v>0</v>
      </c>
      <c r="N24" s="100">
        <f>SUMIF(PENTA3!$C$3:$C$22,"18-RAFAEL URIBE URIBE",PENTA3!$P$3:$P$22)</f>
        <v>0</v>
      </c>
      <c r="O24" s="100">
        <f>SUMIF(PENTA3!$C$3:$C$22,"18-RAFAEL URIBE URIBE",PENTA3!$Q$3:$Q$22)</f>
        <v>0</v>
      </c>
      <c r="P24" s="99">
        <f t="shared" si="0"/>
        <v>295</v>
      </c>
      <c r="Q24" s="62">
        <f t="shared" si="1"/>
        <v>169.54022988505747</v>
      </c>
      <c r="R24" s="99">
        <f t="shared" si="2"/>
      </c>
      <c r="S24" s="101"/>
      <c r="T24" s="63"/>
    </row>
    <row r="25" spans="1:20" s="49" customFormat="1" ht="12.75">
      <c r="A25" s="61" t="s">
        <v>31</v>
      </c>
      <c r="B25" s="62">
        <f>SUMIF(PENTA3!$C$3:$C$22,"19-CIUDAD BOLIVAR",PENTA3!$D$3:$D$22)</f>
        <v>1799</v>
      </c>
      <c r="C25" s="62">
        <f>SUMIF(PENTA3!$C$3:$C$22,"19-CIUDAD BOLIVAR",PENTA3!$E$3:$E$22)</f>
        <v>149.91666666666666</v>
      </c>
      <c r="D25" s="100">
        <f>SUMIF(PENTA3!$C$3:$C$22,"19-CIUDAD BOLIVAR",PENTA3!$F$3:$F$22)</f>
        <v>105</v>
      </c>
      <c r="E25" s="100">
        <f>SUMIF(PENTA3!$C$3:$C$22,"19-CIUDAD BOLIVAR",PENTA3!$G$3:$G$22)</f>
        <v>74</v>
      </c>
      <c r="F25" s="100">
        <f>SUMIF(PENTA3!$C$3:$C$22,"19-CIUDAD BOLIVAR",PENTA3!$H$3:$H$22)</f>
        <v>133</v>
      </c>
      <c r="G25" s="100">
        <f>SUMIF(PENTA3!$C$3:$C$22,"19-CIUDAD BOLIVAR",PENTA3!$I$3:$I$22)</f>
        <v>214</v>
      </c>
      <c r="H25" s="100">
        <f>SUMIF(PENTA3!$C$3:$C$22,"19-CIUDAD BOLIVAR",PENTA3!$J$3:$J$22)</f>
        <v>255</v>
      </c>
      <c r="I25" s="100">
        <f>SUMIF(PENTA3!$C$3:$C$22,"19-CIUDAD BOLIVAR",PENTA3!$K$3:$K$22)</f>
        <v>215</v>
      </c>
      <c r="J25" s="100">
        <f>SUMIF(PENTA3!$C$3:$C$22,"19-CIUDAD BOLIVAR",PENTA3!$L$3:$L$22)</f>
        <v>0</v>
      </c>
      <c r="K25" s="100">
        <f>SUMIF(PENTA3!$C$3:$C$22,"19-CIUDAD BOLIVAR",PENTA3!$M$3:$M$22)</f>
        <v>0</v>
      </c>
      <c r="L25" s="100">
        <f>SUMIF(PENTA3!$C$3:$C$22,"19-CIUDAD BOLIVAR",PENTA3!$N$3:$N$22)</f>
        <v>0</v>
      </c>
      <c r="M25" s="100">
        <f>SUMIF(PENTA3!$C$3:$C$22,"19-CIUDAD BOLIVAR",PENTA3!$O$3:$O$22)</f>
        <v>0</v>
      </c>
      <c r="N25" s="100">
        <f>SUMIF(PENTA3!$C$3:$C$22,"19-CIUDAD BOLIVAR",PENTA3!$P$3:$P$22)</f>
        <v>0</v>
      </c>
      <c r="O25" s="100">
        <f>SUMIF(PENTA3!$C$3:$C$22,"19-CIUDAD BOLIVAR",PENTA3!$Q$3:$Q$22)</f>
        <v>0</v>
      </c>
      <c r="P25" s="99">
        <f t="shared" si="0"/>
        <v>996</v>
      </c>
      <c r="Q25" s="62">
        <f t="shared" si="1"/>
        <v>55.364091161756534</v>
      </c>
      <c r="R25" s="99">
        <f t="shared" si="2"/>
        <v>803</v>
      </c>
      <c r="S25" s="101"/>
      <c r="T25" s="63"/>
    </row>
    <row r="26" spans="1:20" s="49" customFormat="1" ht="12.75">
      <c r="A26" s="61" t="s">
        <v>41</v>
      </c>
      <c r="B26" s="62">
        <f>SUMIF(PENTA3!$C$3:$C$22,"20-SUMAPAZ",PENTA3!$D$3:$D$22)</f>
        <v>0</v>
      </c>
      <c r="C26" s="62">
        <f>SUMIF(PENTA3!$C$3:$C$22,"20-SUMAPAZ",PENTA3!$E$3:$E$22)</f>
        <v>0</v>
      </c>
      <c r="D26" s="100">
        <f>SUMIF(PENTA3!$C$3:$C$22,"20-SUMAPAZ",PENTA3!$F$3:$F$22)</f>
        <v>0</v>
      </c>
      <c r="E26" s="100">
        <f>SUMIF(PENTA3!$C$3:$C$22,"20-SUMAPAZ",PENTA3!$G$3:$G$22)</f>
        <v>0</v>
      </c>
      <c r="F26" s="100">
        <f>SUMIF(PENTA3!$C$3:$C$22,"20-SUMAPAZ",PENTA3!$H$3:$H$22)</f>
        <v>0</v>
      </c>
      <c r="G26" s="100">
        <f>SUMIF(PENTA3!$C$3:$C$22,"20-SUMAPAZ",PENTA3!$I$3:$I$22)</f>
        <v>0</v>
      </c>
      <c r="H26" s="100">
        <f>SUMIF(PENTA3!$C$3:$C$22,"20-SUMAPAZ",PENTA3!$J$3:$J$22)</f>
        <v>0</v>
      </c>
      <c r="I26" s="100">
        <f>SUMIF(PENTA3!$C$3:$C$22,"20-SUMAPAZ",PENTA3!$K$3:$K$22)</f>
        <v>0</v>
      </c>
      <c r="J26" s="100">
        <f>SUMIF(PENTA3!$C$3:$C$22,"20-SUMAPAZ",PENTA3!$L$3:$L$22)</f>
        <v>0</v>
      </c>
      <c r="K26" s="100">
        <f>SUMIF(PENTA3!$C$3:$C$22,"20-SUMAPAZ",PENTA3!$M$3:$M$22)</f>
        <v>0</v>
      </c>
      <c r="L26" s="100">
        <f>SUMIF(PENTA3!$C$3:$C$22,"20-SUMAPAZ",PENTA3!$N$3:$N$22)</f>
        <v>0</v>
      </c>
      <c r="M26" s="100">
        <f>SUMIF(PENTA3!$C$3:$C$22,"20-SUMAPAZ",PENTA3!$O$3:$O$22)</f>
        <v>0</v>
      </c>
      <c r="N26" s="100">
        <f>SUMIF(PENTA3!$C$3:$C$22,"20-SUMAPAZ",PENTA3!$P$3:$P$22)</f>
        <v>0</v>
      </c>
      <c r="O26" s="100">
        <f>SUMIF(PENTA3!$C$3:$C$22,"20-SUMAPAZ",PENTA3!$Q$3:$Q$22)</f>
        <v>0</v>
      </c>
      <c r="P26" s="99">
        <f t="shared" si="0"/>
        <v>0</v>
      </c>
      <c r="Q26" s="62">
        <f t="shared" si="1"/>
        <v>0</v>
      </c>
      <c r="R26" s="99">
        <f t="shared" si="2"/>
        <v>0</v>
      </c>
      <c r="S26" s="101"/>
      <c r="T26" s="63"/>
    </row>
    <row r="27" spans="1:20" s="49" customFormat="1" ht="12.75">
      <c r="A27" s="64" t="s">
        <v>23</v>
      </c>
      <c r="B27" s="99">
        <f>SUM(B7:B26)</f>
        <v>7739</v>
      </c>
      <c r="C27" s="99">
        <f aca="true" t="shared" si="3" ref="C27:O27">SUM(C7:C26)</f>
        <v>644.9166666666666</v>
      </c>
      <c r="D27" s="99">
        <f t="shared" si="3"/>
        <v>661</v>
      </c>
      <c r="E27" s="99">
        <f t="shared" si="3"/>
        <v>726</v>
      </c>
      <c r="F27" s="99">
        <f t="shared" si="3"/>
        <v>1017</v>
      </c>
      <c r="G27" s="99">
        <f t="shared" si="3"/>
        <v>1017</v>
      </c>
      <c r="H27" s="99">
        <f t="shared" si="3"/>
        <v>1060</v>
      </c>
      <c r="I27" s="99">
        <f t="shared" si="3"/>
        <v>1061</v>
      </c>
      <c r="J27" s="99">
        <f t="shared" si="3"/>
        <v>0</v>
      </c>
      <c r="K27" s="99">
        <f t="shared" si="3"/>
        <v>0</v>
      </c>
      <c r="L27" s="99">
        <f t="shared" si="3"/>
        <v>0</v>
      </c>
      <c r="M27" s="99">
        <f t="shared" si="3"/>
        <v>0</v>
      </c>
      <c r="N27" s="99">
        <f t="shared" si="3"/>
        <v>0</v>
      </c>
      <c r="O27" s="99">
        <f t="shared" si="3"/>
        <v>0</v>
      </c>
      <c r="P27" s="99">
        <f>SUM(P7:P26)</f>
        <v>5542</v>
      </c>
      <c r="Q27" s="62">
        <f t="shared" si="1"/>
        <v>71.61131929189818</v>
      </c>
      <c r="R27" s="99">
        <f t="shared" si="2"/>
        <v>2197</v>
      </c>
      <c r="S27" s="101"/>
      <c r="T27" s="63"/>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Hoja22">
    <tabColor rgb="FF00B050"/>
  </sheetPr>
  <dimension ref="A1:R27"/>
  <sheetViews>
    <sheetView zoomScalePageLayoutView="0" workbookViewId="0" topLeftCell="A1">
      <selection activeCell="G33" sqref="G33"/>
    </sheetView>
  </sheetViews>
  <sheetFormatPr defaultColWidth="11.421875" defaultRowHeight="12.75"/>
  <cols>
    <col min="1" max="1" width="26.57421875" style="74" customWidth="1"/>
    <col min="2" max="18" width="11.7109375" style="73" customWidth="1"/>
    <col min="19" max="16384" width="11.421875" style="74" customWidth="1"/>
  </cols>
  <sheetData>
    <row r="1" spans="1:18" s="71" customFormat="1" ht="21" customHeight="1">
      <c r="A1" s="78" t="s">
        <v>54</v>
      </c>
      <c r="B1" s="72"/>
      <c r="C1" s="72"/>
      <c r="D1" s="72"/>
      <c r="E1" s="72"/>
      <c r="F1" s="72"/>
      <c r="G1" s="72"/>
      <c r="H1" s="72"/>
      <c r="I1" s="72"/>
      <c r="J1" s="72"/>
      <c r="K1" s="72"/>
      <c r="L1" s="72"/>
      <c r="M1" s="72"/>
      <c r="N1" s="72"/>
      <c r="O1" s="72"/>
      <c r="P1" s="72"/>
      <c r="Q1" s="72"/>
      <c r="R1" s="72"/>
    </row>
    <row r="2" spans="1:18" s="71" customFormat="1" ht="21" customHeight="1">
      <c r="A2" s="78" t="s">
        <v>77</v>
      </c>
      <c r="B2" s="72"/>
      <c r="C2" s="72"/>
      <c r="D2" s="72"/>
      <c r="E2" s="72"/>
      <c r="F2" s="72"/>
      <c r="G2" s="72"/>
      <c r="H2" s="72"/>
      <c r="I2" s="72"/>
      <c r="J2" s="72"/>
      <c r="K2" s="72"/>
      <c r="L2" s="72"/>
      <c r="M2" s="72"/>
      <c r="N2" s="72"/>
      <c r="O2" s="72"/>
      <c r="P2" s="72"/>
      <c r="Q2" s="72"/>
      <c r="R2" s="72"/>
    </row>
    <row r="3" spans="1:18" s="77" customFormat="1" ht="22.5">
      <c r="A3" s="188" t="s">
        <v>53</v>
      </c>
      <c r="B3" s="50" t="s">
        <v>49</v>
      </c>
      <c r="C3" s="50" t="s">
        <v>48</v>
      </c>
      <c r="D3" s="50" t="s">
        <v>11</v>
      </c>
      <c r="E3" s="50" t="s">
        <v>20</v>
      </c>
      <c r="F3" s="50" t="s">
        <v>12</v>
      </c>
      <c r="G3" s="50" t="s">
        <v>52</v>
      </c>
      <c r="H3" s="50" t="s">
        <v>13</v>
      </c>
      <c r="I3" s="50" t="s">
        <v>51</v>
      </c>
      <c r="J3" s="50" t="s">
        <v>14</v>
      </c>
      <c r="K3" s="50" t="s">
        <v>15</v>
      </c>
      <c r="L3" s="50" t="s">
        <v>16</v>
      </c>
      <c r="M3" s="50" t="s">
        <v>17</v>
      </c>
      <c r="N3" s="50" t="s">
        <v>18</v>
      </c>
      <c r="O3" s="50" t="s">
        <v>19</v>
      </c>
      <c r="P3" s="50" t="s">
        <v>9</v>
      </c>
      <c r="Q3" s="50" t="s">
        <v>47</v>
      </c>
      <c r="R3" s="50" t="s">
        <v>6</v>
      </c>
    </row>
    <row r="4" spans="1:18" s="65" customFormat="1" ht="15.75" customHeight="1">
      <c r="A4" s="188"/>
      <c r="B4" s="97">
        <f>SUM(ROTAVIRUS1!D3:D114)</f>
        <v>7739</v>
      </c>
      <c r="C4" s="97">
        <f>SUM(ROTAVIRUS1!E3:E114)</f>
        <v>644.9166666666666</v>
      </c>
      <c r="D4" s="97">
        <f>SUM(ROTAVIRUS1!F3:F114)</f>
        <v>650</v>
      </c>
      <c r="E4" s="97">
        <f>SUM(ROTAVIRUS1!G3:G114)</f>
        <v>681</v>
      </c>
      <c r="F4" s="97">
        <f>SUM(ROTAVIRUS1!H3:H114)</f>
        <v>815</v>
      </c>
      <c r="G4" s="97">
        <f>SUM(ROTAVIRUS1!I3:I114)</f>
        <v>661</v>
      </c>
      <c r="H4" s="97">
        <f>SUM(ROTAVIRUS1!J3:J114)</f>
        <v>668</v>
      </c>
      <c r="I4" s="97">
        <f>SUM(ROTAVIRUS1!K3:K114)</f>
        <v>721</v>
      </c>
      <c r="J4" s="97">
        <f>SUM(ROTAVIRUS1!L3:L114)</f>
        <v>0</v>
      </c>
      <c r="K4" s="97">
        <f>SUM(ROTAVIRUS1!M3:M114)</f>
        <v>0</v>
      </c>
      <c r="L4" s="97">
        <f>SUM(ROTAVIRUS1!N3:N114)</f>
        <v>0</v>
      </c>
      <c r="M4" s="97">
        <f>SUM(ROTAVIRUS1!O3:O114)</f>
        <v>0</v>
      </c>
      <c r="N4" s="97">
        <f>SUM(ROTAVIRUS1!P3:P114)</f>
        <v>0</v>
      </c>
      <c r="O4" s="97">
        <f>SUM(ROTAVIRUS1!Q3:Q114)</f>
        <v>0</v>
      </c>
      <c r="P4" s="97">
        <f>SUM(D4:O4)</f>
        <v>4196</v>
      </c>
      <c r="Q4" s="58">
        <f>IF(B4=0,0,+P4*100/B4)</f>
        <v>54.21889132962915</v>
      </c>
      <c r="R4" s="97">
        <f>IF(COUNT(D4:O4)*(B4/12)-P4&lt;0,"",COUNT(D4:O4)*(B4/12)-P4)</f>
        <v>3543</v>
      </c>
    </row>
    <row r="5" spans="1:18" s="65" customFormat="1" ht="6.75" customHeight="1">
      <c r="A5" s="59"/>
      <c r="B5" s="66"/>
      <c r="C5" s="66"/>
      <c r="D5" s="66"/>
      <c r="E5" s="66"/>
      <c r="F5" s="66"/>
      <c r="G5" s="66"/>
      <c r="H5" s="66"/>
      <c r="I5" s="66"/>
      <c r="J5" s="66"/>
      <c r="K5" s="66"/>
      <c r="L5" s="66"/>
      <c r="M5" s="66"/>
      <c r="N5" s="66"/>
      <c r="O5" s="66"/>
      <c r="P5" s="66"/>
      <c r="Q5" s="66"/>
      <c r="R5" s="66"/>
    </row>
    <row r="6" spans="1:18" s="77" customFormat="1" ht="22.5">
      <c r="A6" s="54" t="s">
        <v>10</v>
      </c>
      <c r="B6" s="92" t="s">
        <v>49</v>
      </c>
      <c r="C6" s="92" t="s">
        <v>48</v>
      </c>
      <c r="D6" s="92" t="s">
        <v>11</v>
      </c>
      <c r="E6" s="92" t="s">
        <v>20</v>
      </c>
      <c r="F6" s="92" t="s">
        <v>12</v>
      </c>
      <c r="G6" s="92" t="s">
        <v>52</v>
      </c>
      <c r="H6" s="92" t="s">
        <v>13</v>
      </c>
      <c r="I6" s="92" t="s">
        <v>51</v>
      </c>
      <c r="J6" s="92" t="s">
        <v>14</v>
      </c>
      <c r="K6" s="92" t="s">
        <v>15</v>
      </c>
      <c r="L6" s="92" t="s">
        <v>16</v>
      </c>
      <c r="M6" s="92" t="s">
        <v>17</v>
      </c>
      <c r="N6" s="92" t="s">
        <v>18</v>
      </c>
      <c r="O6" s="92" t="s">
        <v>19</v>
      </c>
      <c r="P6" s="92" t="s">
        <v>9</v>
      </c>
      <c r="Q6" s="92" t="s">
        <v>47</v>
      </c>
      <c r="R6" s="92" t="s">
        <v>6</v>
      </c>
    </row>
    <row r="7" spans="1:18" s="65" customFormat="1" ht="12.75">
      <c r="A7" s="61" t="s">
        <v>44</v>
      </c>
      <c r="B7" s="62">
        <f>SUMIF(ROTAVIRUS1!$C$3:$C$2484,"01-USAQUEN",ROTAVIRUS1!$D$3:$D$2483)</f>
        <v>80</v>
      </c>
      <c r="C7" s="62">
        <f>SUMIF(ROTAVIRUS1!$C$3:$C$2484,"01-USAQUEN",ROTAVIRUS1!$E$3:$E$2483)</f>
        <v>6.666666666666667</v>
      </c>
      <c r="D7" s="100">
        <f>SUMIF(ROTAVIRUS1!$C$3:$C$2484,"01-USAQUEN",ROTAVIRUS1!$F$3:$F$2483)</f>
        <v>10</v>
      </c>
      <c r="E7" s="100">
        <f>SUMIF(ROTAVIRUS1!$C$3:$C$2484,"01-USAQUEN",ROTAVIRUS1!$G$3:$G$2483)</f>
        <v>18</v>
      </c>
      <c r="F7" s="100">
        <f>SUMIF(ROTAVIRUS1!$C$3:$C$2484,"01-USAQUEN",ROTAVIRUS1!$H$3:$H$2483)</f>
        <v>9</v>
      </c>
      <c r="G7" s="100">
        <f>SUMIF(ROTAVIRUS1!$C$3:$C$2484,"01-USAQUEN",ROTAVIRUS1!$I$3:$I$2483)</f>
        <v>9</v>
      </c>
      <c r="H7" s="100">
        <f>SUMIF(ROTAVIRUS1!$C$3:$C$2484,"01-USAQUEN",ROTAVIRUS1!$J$3:$J$2483)</f>
        <v>7</v>
      </c>
      <c r="I7" s="100">
        <f>SUMIF(ROTAVIRUS1!$C$3:$C$2484,"01-USAQUEN",ROTAVIRUS1!$K$3:$K$2483)</f>
        <v>8</v>
      </c>
      <c r="J7" s="100">
        <f>SUMIF(ROTAVIRUS1!$C$3:$C$2484,"01-USAQUEN",ROTAVIRUS1!$L$3:$L$2483)</f>
        <v>0</v>
      </c>
      <c r="K7" s="100">
        <f>SUMIF(ROTAVIRUS1!$C$3:$C$2484,"01-USAQUEN",ROTAVIRUS1!$M$3:$M$2483)</f>
        <v>0</v>
      </c>
      <c r="L7" s="100">
        <f>SUMIF(ROTAVIRUS1!$C$3:$C$2484,"01-USAQUEN",ROTAVIRUS1!$N$3:$N$2483)</f>
        <v>0</v>
      </c>
      <c r="M7" s="100">
        <f>SUMIF(ROTAVIRUS1!$C$3:$C$2484,"01-USAQUEN",ROTAVIRUS1!$O$3:$O$2483)</f>
        <v>0</v>
      </c>
      <c r="N7" s="100">
        <f>SUMIF(ROTAVIRUS1!$C$3:$C$2484,"01-USAQUEN",ROTAVIRUS1!$P$3:$P$2483)</f>
        <v>0</v>
      </c>
      <c r="O7" s="100">
        <f>SUMIF(ROTAVIRUS1!$C$3:$C$2484,"01-USAQUEN",ROTAVIRUS1!$Q$3:$Q$2483)</f>
        <v>0</v>
      </c>
      <c r="P7" s="99">
        <f>SUM(D7:O7)</f>
        <v>61</v>
      </c>
      <c r="Q7" s="62">
        <f>IF(B7=0,0,+P7*100/B7)</f>
        <v>76.25</v>
      </c>
      <c r="R7" s="99">
        <f>IF(COUNT(D7:O7)*(B7/12)-P7&lt;0,"",COUNT(D7:O7)*(B7/12)-P7)</f>
        <v>19</v>
      </c>
    </row>
    <row r="8" spans="1:18" s="65" customFormat="1" ht="12.75" customHeight="1">
      <c r="A8" s="61" t="s">
        <v>30</v>
      </c>
      <c r="B8" s="62">
        <f>SUMIF(ROTAVIRUS1!$C$3:$C$2484,"02-CHAPINERO",ROTAVIRUS1!$D$3:$D$2483)</f>
        <v>125</v>
      </c>
      <c r="C8" s="62">
        <f>SUMIF(ROTAVIRUS1!$C$3:$C$2484,"02-CHAPINERO",ROTAVIRUS1!$E$3:$E$2483)</f>
        <v>10.416666666666666</v>
      </c>
      <c r="D8" s="100">
        <f>SUMIF(ROTAVIRUS1!$C$3:$C$2484,"02-CHAPINERO",ROTAVIRUS1!$F$3:$F$2483)</f>
        <v>8</v>
      </c>
      <c r="E8" s="100">
        <f>SUMIF(ROTAVIRUS1!$C$3:$C$2484,"02-CHAPINERO",ROTAVIRUS1!$G$3:$G$2483)</f>
        <v>3</v>
      </c>
      <c r="F8" s="100">
        <f>SUMIF(ROTAVIRUS1!$C$3:$C$2484,"02-CHAPINERO",ROTAVIRUS1!$H$3:$H$2483)</f>
        <v>6</v>
      </c>
      <c r="G8" s="100">
        <f>SUMIF(ROTAVIRUS1!$C$3:$C$2484,"02-CHAPINERO",ROTAVIRUS1!$I$3:$I$2483)</f>
        <v>6</v>
      </c>
      <c r="H8" s="100">
        <f>SUMIF(ROTAVIRUS1!$C$3:$C$2484,"02-CHAPINERO",ROTAVIRUS1!$J$3:$J$2483)</f>
        <v>8</v>
      </c>
      <c r="I8" s="100">
        <f>SUMIF(ROTAVIRUS1!$C$3:$C$2484,"02-CHAPINERO",ROTAVIRUS1!$K$3:$K$2483)</f>
        <v>1</v>
      </c>
      <c r="J8" s="100">
        <f>SUMIF(ROTAVIRUS1!$C$3:$C$2484,"02-CHAPINERO",ROTAVIRUS1!$L$3:$L$2483)</f>
        <v>0</v>
      </c>
      <c r="K8" s="100">
        <f>SUMIF(ROTAVIRUS1!$C$3:$C$2484,"02-CHAPINERO",ROTAVIRUS1!$M$3:$M$2483)</f>
        <v>0</v>
      </c>
      <c r="L8" s="100">
        <f>SUMIF(ROTAVIRUS1!$C$3:$C$2484,"02-CHAPINERO",ROTAVIRUS1!$N$3:$N$2483)</f>
        <v>0</v>
      </c>
      <c r="M8" s="100">
        <f>SUMIF(ROTAVIRUS1!$C$3:$C$2484,"02-CHAPINERO",ROTAVIRUS1!$O$3:$O$2483)</f>
        <v>0</v>
      </c>
      <c r="N8" s="100">
        <f>SUMIF(ROTAVIRUS1!$C$3:$C$2484,"02-CHAPINERO",ROTAVIRUS1!$P$3:$P$2483)</f>
        <v>0</v>
      </c>
      <c r="O8" s="100">
        <f>SUMIF(ROTAVIRUS1!$C$3:$C$2484,"02-CHAPINERO",ROTAVIRUS1!$Q$3:$Q$2483)</f>
        <v>0</v>
      </c>
      <c r="P8" s="99">
        <f aca="true" t="shared" si="0" ref="P8:P26">SUM(D8:O8)</f>
        <v>32</v>
      </c>
      <c r="Q8" s="62">
        <f aca="true" t="shared" si="1" ref="Q8:Q27">IF(B8=0,0,+P8*100/B8)</f>
        <v>25.6</v>
      </c>
      <c r="R8" s="99">
        <f aca="true" t="shared" si="2" ref="R8:R27">IF(COUNT(D8:O8)*(B8/12)-P8&lt;0,"",COUNT(D8:O8)*(B8/12)-P8)</f>
        <v>93</v>
      </c>
    </row>
    <row r="9" spans="1:18" s="65" customFormat="1" ht="12.75">
      <c r="A9" s="61" t="s">
        <v>39</v>
      </c>
      <c r="B9" s="62">
        <f>SUMIF(ROTAVIRUS1!$C$3:$C$2484,"03-SANTA FE",ROTAVIRUS1!$D$3:$D$2483)</f>
        <v>218</v>
      </c>
      <c r="C9" s="62">
        <f>SUMIF(ROTAVIRUS1!$C$3:$C$2484,"03-SANTA FE",ROTAVIRUS1!$E$3:$E$2483)</f>
        <v>18.166666666666668</v>
      </c>
      <c r="D9" s="100">
        <f>SUMIF(ROTAVIRUS1!$C$3:$C$2484,"03-SANTA FE",ROTAVIRUS1!$F$3:$F$2483)</f>
        <v>26</v>
      </c>
      <c r="E9" s="100">
        <f>SUMIF(ROTAVIRUS1!$C$3:$C$2484,"03-SANTA FE",ROTAVIRUS1!$G$3:$G$2483)</f>
        <v>18</v>
      </c>
      <c r="F9" s="100">
        <f>SUMIF(ROTAVIRUS1!$C$3:$C$2484,"03-SANTA FE",ROTAVIRUS1!$H$3:$H$2483)</f>
        <v>25</v>
      </c>
      <c r="G9" s="100">
        <f>SUMIF(ROTAVIRUS1!$C$3:$C$2484,"03-SANTA FE",ROTAVIRUS1!$I$3:$I$2483)</f>
        <v>16</v>
      </c>
      <c r="H9" s="100">
        <f>SUMIF(ROTAVIRUS1!$C$3:$C$2484,"03-SANTA FE",ROTAVIRUS1!$J$3:$J$2483)</f>
        <v>19</v>
      </c>
      <c r="I9" s="100">
        <f>SUMIF(ROTAVIRUS1!$C$3:$C$2484,"03-SANTA FE",ROTAVIRUS1!$K$3:$K$2483)</f>
        <v>16</v>
      </c>
      <c r="J9" s="100">
        <f>SUMIF(ROTAVIRUS1!$C$3:$C$2484,"03-SANTA FE",ROTAVIRUS1!$L$3:$L$2483)</f>
        <v>0</v>
      </c>
      <c r="K9" s="100">
        <f>SUMIF(ROTAVIRUS1!$C$3:$C$2484,"03-SANTA FE",ROTAVIRUS1!$M$3:$M$2483)</f>
        <v>0</v>
      </c>
      <c r="L9" s="100">
        <f>SUMIF(ROTAVIRUS1!$C$3:$C$2484,"03-SANTA FE",ROTAVIRUS1!$N$3:$N$2483)</f>
        <v>0</v>
      </c>
      <c r="M9" s="100">
        <f>SUMIF(ROTAVIRUS1!$C$3:$C$2484,"03-SANTA FE",ROTAVIRUS1!$O$3:$O$2483)</f>
        <v>0</v>
      </c>
      <c r="N9" s="100">
        <f>SUMIF(ROTAVIRUS1!$C$3:$C$2484,"03-SANTA FE",ROTAVIRUS1!$P$3:$P$2483)</f>
        <v>0</v>
      </c>
      <c r="O9" s="100">
        <f>SUMIF(ROTAVIRUS1!$C$3:$C$2484,"03-SANTA FE",ROTAVIRUS1!$Q$3:$Q$2483)</f>
        <v>0</v>
      </c>
      <c r="P9" s="99">
        <f t="shared" si="0"/>
        <v>120</v>
      </c>
      <c r="Q9" s="62">
        <f t="shared" si="1"/>
        <v>55.04587155963303</v>
      </c>
      <c r="R9" s="99">
        <f t="shared" si="2"/>
        <v>98</v>
      </c>
    </row>
    <row r="10" spans="1:18" s="65" customFormat="1" ht="12.75">
      <c r="A10" s="61" t="s">
        <v>38</v>
      </c>
      <c r="B10" s="62">
        <f>SUMIF(ROTAVIRUS1!$C$3:$C$2484,"04-SAN CRISTOBAL",ROTAVIRUS1!$D$3:$D$2483)</f>
        <v>1602</v>
      </c>
      <c r="C10" s="62">
        <f>SUMIF(ROTAVIRUS1!$C$3:$C$2484,"04-SAN CRISTOBAL",ROTAVIRUS1!$E$3:$E$2483)</f>
        <v>133.5</v>
      </c>
      <c r="D10" s="100">
        <f>SUMIF(ROTAVIRUS1!$C$3:$C$2484,"04-SAN CRISTOBAL",ROTAVIRUS1!$F$3:$F$2483)</f>
        <v>137</v>
      </c>
      <c r="E10" s="100">
        <f>SUMIF(ROTAVIRUS1!$C$3:$C$2484,"04-SAN CRISTOBAL",ROTAVIRUS1!$G$3:$G$2483)</f>
        <v>124</v>
      </c>
      <c r="F10" s="100">
        <f>SUMIF(ROTAVIRUS1!$C$3:$C$2484,"04-SAN CRISTOBAL",ROTAVIRUS1!$H$3:$H$2483)</f>
        <v>174</v>
      </c>
      <c r="G10" s="100">
        <f>SUMIF(ROTAVIRUS1!$C$3:$C$2484,"04-SAN CRISTOBAL",ROTAVIRUS1!$I$3:$I$2483)</f>
        <v>129</v>
      </c>
      <c r="H10" s="100">
        <f>SUMIF(ROTAVIRUS1!$C$3:$C$2484,"04-SAN CRISTOBAL",ROTAVIRUS1!$J$3:$J$2483)</f>
        <v>153</v>
      </c>
      <c r="I10" s="100">
        <f>SUMIF(ROTAVIRUS1!$C$3:$C$2484,"04-SAN CRISTOBAL",ROTAVIRUS1!$K$3:$K$2483)</f>
        <v>154</v>
      </c>
      <c r="J10" s="100">
        <f>SUMIF(ROTAVIRUS1!$C$3:$C$2484,"04-SAN CRISTOBAL",ROTAVIRUS1!$L$3:$L$2483)</f>
        <v>0</v>
      </c>
      <c r="K10" s="100">
        <f>SUMIF(ROTAVIRUS1!$C$3:$C$2484,"04-SAN CRISTOBAL",ROTAVIRUS1!$M$3:$M$2483)</f>
        <v>0</v>
      </c>
      <c r="L10" s="100">
        <f>SUMIF(ROTAVIRUS1!$C$3:$C$2484,"04-SAN CRISTOBAL",ROTAVIRUS1!$N$3:$N$2483)</f>
        <v>0</v>
      </c>
      <c r="M10" s="100">
        <f>SUMIF(ROTAVIRUS1!$C$3:$C$2484,"04-SAN CRISTOBAL",ROTAVIRUS1!$O$3:$O$2483)</f>
        <v>0</v>
      </c>
      <c r="N10" s="100">
        <f>SUMIF(ROTAVIRUS1!$C$3:$C$2484,"04-SAN CRISTOBAL",ROTAVIRUS1!$P$3:$P$2483)</f>
        <v>0</v>
      </c>
      <c r="O10" s="100">
        <f>SUMIF(ROTAVIRUS1!$C$3:$C$2484,"04-SAN CRISTOBAL",ROTAVIRUS1!$Q$3:$Q$2483)</f>
        <v>0</v>
      </c>
      <c r="P10" s="99">
        <f t="shared" si="0"/>
        <v>871</v>
      </c>
      <c r="Q10" s="62">
        <f t="shared" si="1"/>
        <v>54.36953807740325</v>
      </c>
      <c r="R10" s="99">
        <f t="shared" si="2"/>
        <v>731</v>
      </c>
    </row>
    <row r="11" spans="1:18" s="65" customFormat="1" ht="12.75">
      <c r="A11" s="61" t="s">
        <v>45</v>
      </c>
      <c r="B11" s="62">
        <f>SUMIF(ROTAVIRUS1!$C$3:$C$2484,"05-USME",ROTAVIRUS1!$D$3:$D$2483)</f>
        <v>626</v>
      </c>
      <c r="C11" s="62">
        <f>SUMIF(ROTAVIRUS1!$C$3:$C$2484,"05-USME",ROTAVIRUS1!$E$3:$E$2483)</f>
        <v>52.166666666666664</v>
      </c>
      <c r="D11" s="100">
        <f>SUMIF(ROTAVIRUS1!$C$3:$C$2484,"05-USME",ROTAVIRUS1!$F$3:$F$2483)</f>
        <v>27</v>
      </c>
      <c r="E11" s="100">
        <f>SUMIF(ROTAVIRUS1!$C$3:$C$2484,"05-USME",ROTAVIRUS1!$G$3:$G$2483)</f>
        <v>24</v>
      </c>
      <c r="F11" s="100">
        <f>SUMIF(ROTAVIRUS1!$C$3:$C$2484,"05-USME",ROTAVIRUS1!$H$3:$H$2483)</f>
        <v>17</v>
      </c>
      <c r="G11" s="100">
        <f>SUMIF(ROTAVIRUS1!$C$3:$C$2484,"05-USME",ROTAVIRUS1!$I$3:$I$2483)</f>
        <v>15</v>
      </c>
      <c r="H11" s="100">
        <f>SUMIF(ROTAVIRUS1!$C$3:$C$2484,"05-USME",ROTAVIRUS1!$J$3:$J$2483)</f>
        <v>7</v>
      </c>
      <c r="I11" s="100">
        <f>SUMIF(ROTAVIRUS1!$C$3:$C$2484,"05-USME",ROTAVIRUS1!$K$3:$K$2483)</f>
        <v>15</v>
      </c>
      <c r="J11" s="100">
        <f>SUMIF(ROTAVIRUS1!$C$3:$C$2484,"05-USME",ROTAVIRUS1!$L$3:$L$2483)</f>
        <v>0</v>
      </c>
      <c r="K11" s="100">
        <f>SUMIF(ROTAVIRUS1!$C$3:$C$2484,"05-USME",ROTAVIRUS1!$M$3:$M$2483)</f>
        <v>0</v>
      </c>
      <c r="L11" s="100">
        <f>SUMIF(ROTAVIRUS1!$C$3:$C$2484,"05-USME",ROTAVIRUS1!$N$3:$N$2483)</f>
        <v>0</v>
      </c>
      <c r="M11" s="100">
        <f>SUMIF(ROTAVIRUS1!$C$3:$C$2484,"05-USME",ROTAVIRUS1!$O$3:$O$2483)</f>
        <v>0</v>
      </c>
      <c r="N11" s="100">
        <f>SUMIF(ROTAVIRUS1!$C$3:$C$2484,"05-USME",ROTAVIRUS1!$P$3:$P$2483)</f>
        <v>0</v>
      </c>
      <c r="O11" s="100">
        <f>SUMIF(ROTAVIRUS1!$C$3:$C$2484,"05-USME",ROTAVIRUS1!$Q$3:$Q$2483)</f>
        <v>0</v>
      </c>
      <c r="P11" s="99">
        <f t="shared" si="0"/>
        <v>105</v>
      </c>
      <c r="Q11" s="62">
        <f t="shared" si="1"/>
        <v>16.773162939297123</v>
      </c>
      <c r="R11" s="99">
        <f t="shared" si="2"/>
        <v>521</v>
      </c>
    </row>
    <row r="12" spans="1:18" s="65" customFormat="1" ht="12.75">
      <c r="A12" s="61" t="s">
        <v>43</v>
      </c>
      <c r="B12" s="62">
        <f>SUMIF(ROTAVIRUS1!$C$3:$C$2484,"06-TUNJUELITO",ROTAVIRUS1!$D$3:$D$2483)</f>
        <v>324</v>
      </c>
      <c r="C12" s="62">
        <f>SUMIF(ROTAVIRUS1!$C$3:$C$2484,"06-TUNJUELITO",ROTAVIRUS1!$E$3:$E$2483)</f>
        <v>27</v>
      </c>
      <c r="D12" s="100">
        <f>SUMIF(ROTAVIRUS1!$C$3:$C$2484,"06-TUNJUELITO",ROTAVIRUS1!$F$3:$F$2483)</f>
        <v>24</v>
      </c>
      <c r="E12" s="100">
        <f>SUMIF(ROTAVIRUS1!$C$3:$C$2484,"06-TUNJUELITO",ROTAVIRUS1!$G$3:$G$2483)</f>
        <v>28</v>
      </c>
      <c r="F12" s="100">
        <f>SUMIF(ROTAVIRUS1!$C$3:$C$2484,"06-TUNJUELITO",ROTAVIRUS1!$H$3:$H$2483)</f>
        <v>22</v>
      </c>
      <c r="G12" s="100">
        <f>SUMIF(ROTAVIRUS1!$C$3:$C$2484,"06-TUNJUELITO",ROTAVIRUS1!$I$3:$I$2483)</f>
        <v>30</v>
      </c>
      <c r="H12" s="100">
        <f>SUMIF(ROTAVIRUS1!$C$3:$C$2484,"06-TUNJUELITO",ROTAVIRUS1!$J$3:$J$2483)</f>
        <v>17</v>
      </c>
      <c r="I12" s="100">
        <f>SUMIF(ROTAVIRUS1!$C$3:$C$2484,"06-TUNJUELITO",ROTAVIRUS1!$K$3:$K$2483)</f>
        <v>32</v>
      </c>
      <c r="J12" s="100">
        <f>SUMIF(ROTAVIRUS1!$C$3:$C$2484,"06-TUNJUELITO",ROTAVIRUS1!$L$3:$L$2483)</f>
        <v>0</v>
      </c>
      <c r="K12" s="100">
        <f>SUMIF(ROTAVIRUS1!$C$3:$C$2484,"06-TUNJUELITO",ROTAVIRUS1!$M$3:$M$2483)</f>
        <v>0</v>
      </c>
      <c r="L12" s="100">
        <f>SUMIF(ROTAVIRUS1!$C$3:$C$2484,"06-TUNJUELITO",ROTAVIRUS1!$N$3:$N$2483)</f>
        <v>0</v>
      </c>
      <c r="M12" s="100">
        <f>SUMIF(ROTAVIRUS1!$C$3:$C$2484,"06-TUNJUELITO",ROTAVIRUS1!$O$3:$O$2483)</f>
        <v>0</v>
      </c>
      <c r="N12" s="100">
        <f>SUMIF(ROTAVIRUS1!$C$3:$C$2484,"06-TUNJUELITO",ROTAVIRUS1!$P$3:$P$2483)</f>
        <v>0</v>
      </c>
      <c r="O12" s="100">
        <f>SUMIF(ROTAVIRUS1!$C$3:$C$2484,"06-TUNJUELITO",ROTAVIRUS1!$Q$3:$Q$2483)</f>
        <v>0</v>
      </c>
      <c r="P12" s="99">
        <f t="shared" si="0"/>
        <v>153</v>
      </c>
      <c r="Q12" s="62">
        <f t="shared" si="1"/>
        <v>47.22222222222222</v>
      </c>
      <c r="R12" s="99">
        <f t="shared" si="2"/>
        <v>171</v>
      </c>
    </row>
    <row r="13" spans="1:18" s="65" customFormat="1" ht="12.75">
      <c r="A13" s="61" t="s">
        <v>28</v>
      </c>
      <c r="B13" s="62">
        <f>SUMIF(ROTAVIRUS1!$C$3:$C$2484,"07-BOSA",ROTAVIRUS1!$D$3:$D$2483)</f>
        <v>877</v>
      </c>
      <c r="C13" s="62">
        <f>SUMIF(ROTAVIRUS1!$C$3:$C$2484,"07-BOSA",ROTAVIRUS1!$E$3:$E$2483)</f>
        <v>73.08333333333333</v>
      </c>
      <c r="D13" s="100">
        <f>SUMIF(ROTAVIRUS1!$C$3:$C$2484,"07-BOSA",ROTAVIRUS1!$F$3:$F$2483)</f>
        <v>110</v>
      </c>
      <c r="E13" s="100">
        <f>SUMIF(ROTAVIRUS1!$C$3:$C$2484,"07-BOSA",ROTAVIRUS1!$G$3:$G$2483)</f>
        <v>93</v>
      </c>
      <c r="F13" s="100">
        <f>SUMIF(ROTAVIRUS1!$C$3:$C$2484,"07-BOSA",ROTAVIRUS1!$H$3:$H$2483)</f>
        <v>105</v>
      </c>
      <c r="G13" s="100">
        <f>SUMIF(ROTAVIRUS1!$C$3:$C$2484,"07-BOSA",ROTAVIRUS1!$I$3:$I$2483)</f>
        <v>86</v>
      </c>
      <c r="H13" s="100">
        <f>SUMIF(ROTAVIRUS1!$C$3:$C$2484,"07-BOSA",ROTAVIRUS1!$J$3:$J$2483)</f>
        <v>92</v>
      </c>
      <c r="I13" s="100">
        <f>SUMIF(ROTAVIRUS1!$C$3:$C$2484,"07-BOSA",ROTAVIRUS1!$K$3:$K$2483)</f>
        <v>134</v>
      </c>
      <c r="J13" s="100">
        <f>SUMIF(ROTAVIRUS1!$C$3:$C$2484,"07-BOSA",ROTAVIRUS1!$L$3:$L$2483)</f>
        <v>0</v>
      </c>
      <c r="K13" s="100">
        <f>SUMIF(ROTAVIRUS1!$C$3:$C$2484,"07-BOSA",ROTAVIRUS1!$M$3:$M$2483)</f>
        <v>0</v>
      </c>
      <c r="L13" s="100">
        <f>SUMIF(ROTAVIRUS1!$C$3:$C$2484,"07-BOSA",ROTAVIRUS1!$N$3:$N$2483)</f>
        <v>0</v>
      </c>
      <c r="M13" s="100">
        <f>SUMIF(ROTAVIRUS1!$C$3:$C$2484,"07-BOSA",ROTAVIRUS1!$O$3:$O$2483)</f>
        <v>0</v>
      </c>
      <c r="N13" s="100">
        <f>SUMIF(ROTAVIRUS1!$C$3:$C$2484,"07-BOSA",ROTAVIRUS1!$P$3:$P$2483)</f>
        <v>0</v>
      </c>
      <c r="O13" s="100">
        <f>SUMIF(ROTAVIRUS1!$C$3:$C$2484,"07-BOSA",ROTAVIRUS1!$Q$3:$Q$2483)</f>
        <v>0</v>
      </c>
      <c r="P13" s="99">
        <f t="shared" si="0"/>
        <v>620</v>
      </c>
      <c r="Q13" s="62">
        <f t="shared" si="1"/>
        <v>70.69555302166476</v>
      </c>
      <c r="R13" s="99">
        <f t="shared" si="2"/>
        <v>257</v>
      </c>
    </row>
    <row r="14" spans="1:18" s="65" customFormat="1" ht="12.75">
      <c r="A14" s="61" t="s">
        <v>34</v>
      </c>
      <c r="B14" s="62">
        <f>SUMIF(ROTAVIRUS1!$C$3:$C$2484,"08-KENNEDY",ROTAVIRUS1!$D$3:$D$2483)</f>
        <v>144</v>
      </c>
      <c r="C14" s="62">
        <f>SUMIF(ROTAVIRUS1!$C$3:$C$2484,"08-KENNEDY",ROTAVIRUS1!$E$3:$E$2483)</f>
        <v>12</v>
      </c>
      <c r="D14" s="100">
        <f>SUMIF(ROTAVIRUS1!$C$3:$C$2484,"08-KENNEDY",ROTAVIRUS1!$F$3:$F$2483)</f>
        <v>32</v>
      </c>
      <c r="E14" s="100">
        <f>SUMIF(ROTAVIRUS1!$C$3:$C$2484,"08-KENNEDY",ROTAVIRUS1!$G$3:$G$2483)</f>
        <v>36</v>
      </c>
      <c r="F14" s="100">
        <f>SUMIF(ROTAVIRUS1!$C$3:$C$2484,"08-KENNEDY",ROTAVIRUS1!$H$3:$H$2483)</f>
        <v>44</v>
      </c>
      <c r="G14" s="100">
        <f>SUMIF(ROTAVIRUS1!$C$3:$C$2484,"08-KENNEDY",ROTAVIRUS1!$I$3:$I$2483)</f>
        <v>90</v>
      </c>
      <c r="H14" s="100">
        <f>SUMIF(ROTAVIRUS1!$C$3:$C$2484,"08-KENNEDY",ROTAVIRUS1!$J$3:$J$2483)</f>
        <v>65</v>
      </c>
      <c r="I14" s="100">
        <f>SUMIF(ROTAVIRUS1!$C$3:$C$2484,"08-KENNEDY",ROTAVIRUS1!$K$3:$K$2483)</f>
        <v>59</v>
      </c>
      <c r="J14" s="100">
        <f>SUMIF(ROTAVIRUS1!$C$3:$C$2484,"08-KENNEDY",ROTAVIRUS1!$L$3:$L$2483)</f>
        <v>0</v>
      </c>
      <c r="K14" s="100">
        <f>SUMIF(ROTAVIRUS1!$C$3:$C$2484,"08-KENNEDY",ROTAVIRUS1!$M$3:$M$2483)</f>
        <v>0</v>
      </c>
      <c r="L14" s="100">
        <f>SUMIF(ROTAVIRUS1!$C$3:$C$2484,"08-KENNEDY",ROTAVIRUS1!$N$3:$N$2483)</f>
        <v>0</v>
      </c>
      <c r="M14" s="100">
        <f>SUMIF(ROTAVIRUS1!$C$3:$C$2484,"08-KENNEDY",ROTAVIRUS1!$O$3:$O$2483)</f>
        <v>0</v>
      </c>
      <c r="N14" s="100">
        <f>SUMIF(ROTAVIRUS1!$C$3:$C$2484,"08-KENNEDY",ROTAVIRUS1!$P$3:$P$2483)</f>
        <v>0</v>
      </c>
      <c r="O14" s="100">
        <f>SUMIF(ROTAVIRUS1!$C$3:$C$2484,"08-KENNEDY",ROTAVIRUS1!$Q$3:$Q$2483)</f>
        <v>0</v>
      </c>
      <c r="P14" s="99">
        <f t="shared" si="0"/>
        <v>326</v>
      </c>
      <c r="Q14" s="62">
        <f t="shared" si="1"/>
        <v>226.38888888888889</v>
      </c>
      <c r="R14" s="99">
        <f t="shared" si="2"/>
      </c>
    </row>
    <row r="15" spans="1:18" s="65" customFormat="1" ht="12.75">
      <c r="A15" s="61" t="s">
        <v>33</v>
      </c>
      <c r="B15" s="62">
        <f>SUMIF(ROTAVIRUS1!$C$3:$C$2484,"09-FONTIBON",ROTAVIRUS1!$D$3:$D$2483)</f>
        <v>125</v>
      </c>
      <c r="C15" s="62">
        <f>SUMIF(ROTAVIRUS1!$C$3:$C$2484,"09-FONTIBON",ROTAVIRUS1!$E$3:$E$2483)</f>
        <v>10.416666666666666</v>
      </c>
      <c r="D15" s="100">
        <f>SUMIF(ROTAVIRUS1!$C$3:$C$2484,"09-FONTIBON",ROTAVIRUS1!$F$3:$F$2483)</f>
        <v>15</v>
      </c>
      <c r="E15" s="100">
        <f>SUMIF(ROTAVIRUS1!$C$3:$C$2484,"09-FONTIBON",ROTAVIRUS1!$G$3:$G$2483)</f>
        <v>16</v>
      </c>
      <c r="F15" s="100">
        <f>SUMIF(ROTAVIRUS1!$C$3:$C$2484,"09-FONTIBON",ROTAVIRUS1!$H$3:$H$2483)</f>
        <v>24</v>
      </c>
      <c r="G15" s="100">
        <f>SUMIF(ROTAVIRUS1!$C$3:$C$2484,"09-FONTIBON",ROTAVIRUS1!$I$3:$I$2483)</f>
        <v>18</v>
      </c>
      <c r="H15" s="100">
        <f>SUMIF(ROTAVIRUS1!$C$3:$C$2484,"09-FONTIBON",ROTAVIRUS1!$J$3:$J$2483)</f>
        <v>19</v>
      </c>
      <c r="I15" s="100">
        <f>SUMIF(ROTAVIRUS1!$C$3:$C$2484,"09-FONTIBON",ROTAVIRUS1!$K$3:$K$2483)</f>
        <v>11</v>
      </c>
      <c r="J15" s="100">
        <f>SUMIF(ROTAVIRUS1!$C$3:$C$2484,"09-FONTIBON",ROTAVIRUS1!$L$3:$L$2483)</f>
        <v>0</v>
      </c>
      <c r="K15" s="100">
        <f>SUMIF(ROTAVIRUS1!$C$3:$C$2484,"09-FONTIBON",ROTAVIRUS1!$M$3:$M$2483)</f>
        <v>0</v>
      </c>
      <c r="L15" s="100">
        <f>SUMIF(ROTAVIRUS1!$C$3:$C$2484,"09-FONTIBON",ROTAVIRUS1!$N$3:$N$2483)</f>
        <v>0</v>
      </c>
      <c r="M15" s="100">
        <f>SUMIF(ROTAVIRUS1!$C$3:$C$2484,"09-FONTIBON",ROTAVIRUS1!$O$3:$O$2483)</f>
        <v>0</v>
      </c>
      <c r="N15" s="100">
        <f>SUMIF(ROTAVIRUS1!$C$3:$C$2484,"09-FONTIBON",ROTAVIRUS1!$P$3:$P$2483)</f>
        <v>0</v>
      </c>
      <c r="O15" s="100">
        <f>SUMIF(ROTAVIRUS1!$C$3:$C$2484,"09-FONTIBON",ROTAVIRUS1!$Q$3:$Q$2483)</f>
        <v>0</v>
      </c>
      <c r="P15" s="99">
        <f t="shared" si="0"/>
        <v>103</v>
      </c>
      <c r="Q15" s="62">
        <f t="shared" si="1"/>
        <v>82.4</v>
      </c>
      <c r="R15" s="99">
        <f t="shared" si="2"/>
        <v>22</v>
      </c>
    </row>
    <row r="16" spans="1:18" s="65" customFormat="1" ht="12.75">
      <c r="A16" s="61" t="s">
        <v>32</v>
      </c>
      <c r="B16" s="62">
        <f>SUMIF(ROTAVIRUS1!$C$3:$C$2484,"10-ENGATIVA",ROTAVIRUS1!$D$3:$D$2483)</f>
        <v>400</v>
      </c>
      <c r="C16" s="62">
        <f>SUMIF(ROTAVIRUS1!$C$3:$C$2484,"10-ENGATIVA",ROTAVIRUS1!$E$3:$E$2483)</f>
        <v>33.333333333333336</v>
      </c>
      <c r="D16" s="100">
        <f>SUMIF(ROTAVIRUS1!$C$3:$C$2484,"10-ENGATIVA",ROTAVIRUS1!$F$3:$F$2483)</f>
        <v>23</v>
      </c>
      <c r="E16" s="100">
        <f>SUMIF(ROTAVIRUS1!$C$3:$C$2484,"10-ENGATIVA",ROTAVIRUS1!$G$3:$G$2483)</f>
        <v>24</v>
      </c>
      <c r="F16" s="100">
        <f>SUMIF(ROTAVIRUS1!$C$3:$C$2484,"10-ENGATIVA",ROTAVIRUS1!$H$3:$H$2483)</f>
        <v>23</v>
      </c>
      <c r="G16" s="100">
        <f>SUMIF(ROTAVIRUS1!$C$3:$C$2484,"10-ENGATIVA",ROTAVIRUS1!$I$3:$I$2483)</f>
        <v>35</v>
      </c>
      <c r="H16" s="100">
        <f>SUMIF(ROTAVIRUS1!$C$3:$C$2484,"10-ENGATIVA",ROTAVIRUS1!$J$3:$J$2483)</f>
        <v>26</v>
      </c>
      <c r="I16" s="100">
        <f>SUMIF(ROTAVIRUS1!$C$3:$C$2484,"10-ENGATIVA",ROTAVIRUS1!$K$3:$K$2483)</f>
        <v>16</v>
      </c>
      <c r="J16" s="100">
        <f>SUMIF(ROTAVIRUS1!$C$3:$C$2484,"10-ENGATIVA",ROTAVIRUS1!$L$3:$L$2483)</f>
        <v>0</v>
      </c>
      <c r="K16" s="100">
        <f>SUMIF(ROTAVIRUS1!$C$3:$C$2484,"10-ENGATIVA",ROTAVIRUS1!$M$3:$M$2483)</f>
        <v>0</v>
      </c>
      <c r="L16" s="100">
        <f>SUMIF(ROTAVIRUS1!$C$3:$C$2484,"10-ENGATIVA",ROTAVIRUS1!$N$3:$N$2483)</f>
        <v>0</v>
      </c>
      <c r="M16" s="100">
        <f>SUMIF(ROTAVIRUS1!$C$3:$C$2484,"10-ENGATIVA",ROTAVIRUS1!$O$3:$O$2483)</f>
        <v>0</v>
      </c>
      <c r="N16" s="100">
        <f>SUMIF(ROTAVIRUS1!$C$3:$C$2484,"10-ENGATIVA",ROTAVIRUS1!$P$3:$P$2483)</f>
        <v>0</v>
      </c>
      <c r="O16" s="100">
        <f>SUMIF(ROTAVIRUS1!$C$3:$C$2484,"10-ENGATIVA",ROTAVIRUS1!$Q$3:$Q$2483)</f>
        <v>0</v>
      </c>
      <c r="P16" s="99">
        <f t="shared" si="0"/>
        <v>147</v>
      </c>
      <c r="Q16" s="62">
        <f t="shared" si="1"/>
        <v>36.75</v>
      </c>
      <c r="R16" s="99">
        <f t="shared" si="2"/>
        <v>253</v>
      </c>
    </row>
    <row r="17" spans="1:18" s="65" customFormat="1" ht="12.75">
      <c r="A17" s="61" t="s">
        <v>40</v>
      </c>
      <c r="B17" s="62">
        <f>SUMIF(ROTAVIRUS1!$C$3:$C$2484,"11-SUBA",ROTAVIRUS1!$D$3:$D$2483)</f>
        <v>793</v>
      </c>
      <c r="C17" s="62">
        <f>SUMIF(ROTAVIRUS1!$C$3:$C$2484,"11-SUBA",ROTAVIRUS1!$E$3:$E$2483)</f>
        <v>66.08333333333333</v>
      </c>
      <c r="D17" s="100">
        <f>SUMIF(ROTAVIRUS1!$C$3:$C$2484,"11-SUBA",ROTAVIRUS1!$F$3:$F$2483)</f>
        <v>74</v>
      </c>
      <c r="E17" s="100">
        <f>SUMIF(ROTAVIRUS1!$C$3:$C$2484,"11-SUBA",ROTAVIRUS1!$G$3:$G$2483)</f>
        <v>122</v>
      </c>
      <c r="F17" s="100">
        <f>SUMIF(ROTAVIRUS1!$C$3:$C$2484,"11-SUBA",ROTAVIRUS1!$H$3:$H$2483)</f>
        <v>140</v>
      </c>
      <c r="G17" s="100">
        <f>SUMIF(ROTAVIRUS1!$C$3:$C$2484,"11-SUBA",ROTAVIRUS1!$I$3:$I$2483)</f>
        <v>95</v>
      </c>
      <c r="H17" s="100">
        <f>SUMIF(ROTAVIRUS1!$C$3:$C$2484,"11-SUBA",ROTAVIRUS1!$J$3:$J$2483)</f>
        <v>89</v>
      </c>
      <c r="I17" s="100">
        <f>SUMIF(ROTAVIRUS1!$C$3:$C$2484,"11-SUBA",ROTAVIRUS1!$K$3:$K$2483)</f>
        <v>89</v>
      </c>
      <c r="J17" s="100">
        <f>SUMIF(ROTAVIRUS1!$C$3:$C$2484,"11-SUBA",ROTAVIRUS1!$L$3:$L$2483)</f>
        <v>0</v>
      </c>
      <c r="K17" s="100">
        <f>SUMIF(ROTAVIRUS1!$C$3:$C$2484,"11-SUBA",ROTAVIRUS1!$M$3:$M$2483)</f>
        <v>0</v>
      </c>
      <c r="L17" s="100">
        <f>SUMIF(ROTAVIRUS1!$C$3:$C$2484,"11-SUBA",ROTAVIRUS1!$N$3:$N$2483)</f>
        <v>0</v>
      </c>
      <c r="M17" s="100">
        <f>SUMIF(ROTAVIRUS1!$C$3:$C$2484,"11-SUBA",ROTAVIRUS1!$O$3:$O$2483)</f>
        <v>0</v>
      </c>
      <c r="N17" s="100">
        <f>SUMIF(ROTAVIRUS1!$C$3:$C$2484,"11-SUBA",ROTAVIRUS1!$P$3:$P$2483)</f>
        <v>0</v>
      </c>
      <c r="O17" s="100">
        <f>SUMIF(ROTAVIRUS1!$C$3:$C$2484,"11-SUBA",ROTAVIRUS1!$Q$3:$Q$2483)</f>
        <v>0</v>
      </c>
      <c r="P17" s="99">
        <f t="shared" si="0"/>
        <v>609</v>
      </c>
      <c r="Q17" s="62">
        <f t="shared" si="1"/>
        <v>76.796973518285</v>
      </c>
      <c r="R17" s="99">
        <f t="shared" si="2"/>
        <v>184</v>
      </c>
    </row>
    <row r="18" spans="1:18" s="65" customFormat="1" ht="12.75">
      <c r="A18" s="61" t="s">
        <v>27</v>
      </c>
      <c r="B18" s="62">
        <f>SUMIF(ROTAVIRUS1!$C$3:$C$2484,"12-BARRIOS UNIDOS",ROTAVIRUS1!$D$3:$D$2483)</f>
        <v>156</v>
      </c>
      <c r="C18" s="62">
        <f>SUMIF(ROTAVIRUS1!$C$3:$C$2484,"12-BARRIOS UNIDOS",ROTAVIRUS1!$E$3:$E$2483)</f>
        <v>13</v>
      </c>
      <c r="D18" s="100">
        <f>SUMIF(ROTAVIRUS1!$C$3:$C$2484,"12-BARRIOS UNIDOS",ROTAVIRUS1!$F$3:$F$2483)</f>
        <v>50</v>
      </c>
      <c r="E18" s="100">
        <f>SUMIF(ROTAVIRUS1!$C$3:$C$2484,"12-BARRIOS UNIDOS",ROTAVIRUS1!$G$3:$G$2483)</f>
        <v>48</v>
      </c>
      <c r="F18" s="100">
        <f>SUMIF(ROTAVIRUS1!$C$3:$C$2484,"12-BARRIOS UNIDOS",ROTAVIRUS1!$H$3:$H$2483)</f>
        <v>58</v>
      </c>
      <c r="G18" s="100">
        <f>SUMIF(ROTAVIRUS1!$C$3:$C$2484,"12-BARRIOS UNIDOS",ROTAVIRUS1!$I$3:$I$2483)</f>
        <v>33</v>
      </c>
      <c r="H18" s="100">
        <f>SUMIF(ROTAVIRUS1!$C$3:$C$2484,"12-BARRIOS UNIDOS",ROTAVIRUS1!$J$3:$J$2483)</f>
        <v>75</v>
      </c>
      <c r="I18" s="100">
        <f>SUMIF(ROTAVIRUS1!$C$3:$C$2484,"12-BARRIOS UNIDOS",ROTAVIRUS1!$K$3:$K$2483)</f>
        <v>64</v>
      </c>
      <c r="J18" s="100">
        <f>SUMIF(ROTAVIRUS1!$C$3:$C$2484,"12-BARRIOS UNIDOS",ROTAVIRUS1!$L$3:$L$2483)</f>
        <v>0</v>
      </c>
      <c r="K18" s="100">
        <f>SUMIF(ROTAVIRUS1!$C$3:$C$2484,"12-BARRIOS UNIDOS",ROTAVIRUS1!$M$3:$M$2483)</f>
        <v>0</v>
      </c>
      <c r="L18" s="100">
        <f>SUMIF(ROTAVIRUS1!$C$3:$C$2484,"12-BARRIOS UNIDOS",ROTAVIRUS1!$N$3:$N$2483)</f>
        <v>0</v>
      </c>
      <c r="M18" s="100">
        <f>SUMIF(ROTAVIRUS1!$C$3:$C$2484,"12-BARRIOS UNIDOS",ROTAVIRUS1!$O$3:$O$2483)</f>
        <v>0</v>
      </c>
      <c r="N18" s="100">
        <f>SUMIF(ROTAVIRUS1!$C$3:$C$2484,"12-BARRIOS UNIDOS",ROTAVIRUS1!$P$3:$P$2483)</f>
        <v>0</v>
      </c>
      <c r="O18" s="100">
        <f>SUMIF(ROTAVIRUS1!$C$3:$C$2484,"12-BARRIOS UNIDOS",ROTAVIRUS1!$Q$3:$Q$2483)</f>
        <v>0</v>
      </c>
      <c r="P18" s="99">
        <f t="shared" si="0"/>
        <v>328</v>
      </c>
      <c r="Q18" s="62">
        <f t="shared" si="1"/>
        <v>210.25641025641025</v>
      </c>
      <c r="R18" s="99">
        <f t="shared" si="2"/>
      </c>
    </row>
    <row r="19" spans="1:18" s="65" customFormat="1" ht="12.75">
      <c r="A19" s="61" t="s">
        <v>42</v>
      </c>
      <c r="B19" s="62">
        <f>SUMIF(ROTAVIRUS1!$C$3:$C$2484,"13-TEUSAQUILLO",ROTAVIRUS1!$D$3:$D$2483)</f>
        <v>50</v>
      </c>
      <c r="C19" s="62">
        <f>SUMIF(ROTAVIRUS1!$C$3:$C$2484,"13-TEUSAQUILLO",ROTAVIRUS1!$E$3:$E$2483)</f>
        <v>4.166666666666667</v>
      </c>
      <c r="D19" s="100">
        <f>SUMIF(ROTAVIRUS1!$C$3:$C$2484,"13-TEUSAQUILLO",ROTAVIRUS1!$F$3:$F$2483)</f>
        <v>7</v>
      </c>
      <c r="E19" s="100">
        <f>SUMIF(ROTAVIRUS1!$C$3:$C$2484,"13-TEUSAQUILLO",ROTAVIRUS1!$G$3:$G$2483)</f>
        <v>6</v>
      </c>
      <c r="F19" s="100">
        <f>SUMIF(ROTAVIRUS1!$C$3:$C$2484,"13-TEUSAQUILLO",ROTAVIRUS1!$H$3:$H$2483)</f>
        <v>6</v>
      </c>
      <c r="G19" s="100">
        <f>SUMIF(ROTAVIRUS1!$C$3:$C$2484,"13-TEUSAQUILLO",ROTAVIRUS1!$I$3:$I$2483)</f>
        <v>4</v>
      </c>
      <c r="H19" s="100">
        <f>SUMIF(ROTAVIRUS1!$C$3:$C$2484,"13-TEUSAQUILLO",ROTAVIRUS1!$J$3:$J$2483)</f>
        <v>9</v>
      </c>
      <c r="I19" s="100">
        <f>SUMIF(ROTAVIRUS1!$C$3:$C$2484,"13-TEUSAQUILLO",ROTAVIRUS1!$K$3:$K$2483)</f>
        <v>6</v>
      </c>
      <c r="J19" s="100">
        <f>SUMIF(ROTAVIRUS1!$C$3:$C$2484,"13-TEUSAQUILLO",ROTAVIRUS1!$L$3:$L$2483)</f>
        <v>0</v>
      </c>
      <c r="K19" s="100">
        <f>SUMIF(ROTAVIRUS1!$C$3:$C$2484,"13-TEUSAQUILLO",ROTAVIRUS1!$M$3:$M$2483)</f>
        <v>0</v>
      </c>
      <c r="L19" s="100">
        <f>SUMIF(ROTAVIRUS1!$C$3:$C$2484,"13-TEUSAQUILLO",ROTAVIRUS1!$N$3:$N$2483)</f>
        <v>0</v>
      </c>
      <c r="M19" s="100">
        <f>SUMIF(ROTAVIRUS1!$C$3:$C$2484,"13-TEUSAQUILLO",ROTAVIRUS1!$O$3:$O$2483)</f>
        <v>0</v>
      </c>
      <c r="N19" s="100">
        <f>SUMIF(ROTAVIRUS1!$C$3:$C$2484,"13-TEUSAQUILLO",ROTAVIRUS1!$P$3:$P$2483)</f>
        <v>0</v>
      </c>
      <c r="O19" s="100">
        <f>SUMIF(ROTAVIRUS1!$C$3:$C$2484,"13-TEUSAQUILLO",ROTAVIRUS1!$Q$3:$Q$2483)</f>
        <v>0</v>
      </c>
      <c r="P19" s="99">
        <f t="shared" si="0"/>
        <v>38</v>
      </c>
      <c r="Q19" s="62">
        <f t="shared" si="1"/>
        <v>76</v>
      </c>
      <c r="R19" s="99">
        <f t="shared" si="2"/>
        <v>12</v>
      </c>
    </row>
    <row r="20" spans="1:18" s="65" customFormat="1" ht="12.75">
      <c r="A20" s="61" t="s">
        <v>55</v>
      </c>
      <c r="B20" s="62">
        <f>SUMIF(ROTAVIRUS1!$C$3:$C$2484,"14-LOS MARTIRES",ROTAVIRUS1!$D$3:$D$2483)</f>
        <v>197</v>
      </c>
      <c r="C20" s="62">
        <f>SUMIF(ROTAVIRUS1!$C$3:$C$2484,"14-LOS MARTIRES",ROTAVIRUS1!$E$3:$E$2483)</f>
        <v>16.416666666666668</v>
      </c>
      <c r="D20" s="100">
        <f>SUMIF(ROTAVIRUS1!$C$3:$C$2484,"14-LOS MARTIRES",ROTAVIRUS1!$F$3:$F$2483)</f>
        <v>22</v>
      </c>
      <c r="E20" s="100">
        <f>SUMIF(ROTAVIRUS1!$C$3:$C$2484,"14-LOS MARTIRES",ROTAVIRUS1!$G$3:$G$2483)</f>
        <v>17</v>
      </c>
      <c r="F20" s="100">
        <f>SUMIF(ROTAVIRUS1!$C$3:$C$2484,"14-LOS MARTIRES",ROTAVIRUS1!$H$3:$H$2483)</f>
        <v>24</v>
      </c>
      <c r="G20" s="100">
        <f>SUMIF(ROTAVIRUS1!$C$3:$C$2484,"14-LOS MARTIRES",ROTAVIRUS1!$I$3:$I$2483)</f>
        <v>16</v>
      </c>
      <c r="H20" s="100">
        <f>SUMIF(ROTAVIRUS1!$C$3:$C$2484,"14-LOS MARTIRES",ROTAVIRUS1!$J$3:$J$2483)</f>
        <v>12</v>
      </c>
      <c r="I20" s="100">
        <f>SUMIF(ROTAVIRUS1!$C$3:$C$2484,"14-LOS MARTIRES",ROTAVIRUS1!$K$3:$K$2483)</f>
        <v>19</v>
      </c>
      <c r="J20" s="100">
        <f>SUMIF(ROTAVIRUS1!$C$3:$C$2484,"14-LOS MARTIRES",ROTAVIRUS1!$L$3:$L$2483)</f>
        <v>0</v>
      </c>
      <c r="K20" s="100">
        <f>SUMIF(ROTAVIRUS1!$C$3:$C$2484,"14-LOS MARTIRES",ROTAVIRUS1!$M$3:$M$2483)</f>
        <v>0</v>
      </c>
      <c r="L20" s="100">
        <f>SUMIF(ROTAVIRUS1!$C$3:$C$2484,"14-LOS MARTIRES",ROTAVIRUS1!$N$3:$N$2483)</f>
        <v>0</v>
      </c>
      <c r="M20" s="100">
        <f>SUMIF(ROTAVIRUS1!$C$3:$C$2484,"14-LOS MARTIRES",ROTAVIRUS1!$O$3:$O$2483)</f>
        <v>0</v>
      </c>
      <c r="N20" s="100">
        <f>SUMIF(ROTAVIRUS1!$C$3:$C$2484,"14-LOS MARTIRES",ROTAVIRUS1!$P$3:$P$2483)</f>
        <v>0</v>
      </c>
      <c r="O20" s="100">
        <f>SUMIF(ROTAVIRUS1!$C$3:$C$2484,"14-LOS MARTIRES",ROTAVIRUS1!$Q$3:$Q$2483)</f>
        <v>0</v>
      </c>
      <c r="P20" s="99">
        <f t="shared" si="0"/>
        <v>110</v>
      </c>
      <c r="Q20" s="62">
        <f t="shared" si="1"/>
        <v>55.83756345177665</v>
      </c>
      <c r="R20" s="99">
        <f t="shared" si="2"/>
        <v>87</v>
      </c>
    </row>
    <row r="21" spans="1:18" s="65" customFormat="1" ht="12.75">
      <c r="A21" s="61" t="s">
        <v>26</v>
      </c>
      <c r="B21" s="62">
        <f>SUMIF(ROTAVIRUS1!$C$3:$C$2484,"15-ANTONIO NARIÑO",ROTAVIRUS1!$D$3:$D$2483)</f>
        <v>24</v>
      </c>
      <c r="C21" s="62">
        <f>SUMIF(ROTAVIRUS1!$C$3:$C$2484,"15-ANTONIO NARIÑO",ROTAVIRUS1!$E$3:$E$2483)</f>
        <v>2</v>
      </c>
      <c r="D21" s="100">
        <f>SUMIF(ROTAVIRUS1!$C$3:$C$2484,"15-ANTONIO NARIÑO",ROTAVIRUS1!$F$3:$F$2483)</f>
        <v>32</v>
      </c>
      <c r="E21" s="100">
        <f>SUMIF(ROTAVIRUS1!$C$3:$C$2484,"15-ANTONIO NARIÑO",ROTAVIRUS1!$G$3:$G$2483)</f>
        <v>24</v>
      </c>
      <c r="F21" s="100">
        <f>SUMIF(ROTAVIRUS1!$C$3:$C$2484,"15-ANTONIO NARIÑO",ROTAVIRUS1!$H$3:$H$2483)</f>
        <v>29</v>
      </c>
      <c r="G21" s="100">
        <f>SUMIF(ROTAVIRUS1!$C$3:$C$2484,"15-ANTONIO NARIÑO",ROTAVIRUS1!$I$3:$I$2483)</f>
        <v>14</v>
      </c>
      <c r="H21" s="100">
        <f>SUMIF(ROTAVIRUS1!$C$3:$C$2484,"15-ANTONIO NARIÑO",ROTAVIRUS1!$J$3:$J$2483)</f>
        <v>11</v>
      </c>
      <c r="I21" s="100">
        <f>SUMIF(ROTAVIRUS1!$C$3:$C$2484,"15-ANTONIO NARIÑO",ROTAVIRUS1!$K$3:$K$2483)</f>
        <v>23</v>
      </c>
      <c r="J21" s="100">
        <f>SUMIF(ROTAVIRUS1!$C$3:$C$2484,"15-ANTONIO NARIÑO",ROTAVIRUS1!$L$3:$L$2483)</f>
        <v>0</v>
      </c>
      <c r="K21" s="100">
        <f>SUMIF(ROTAVIRUS1!$C$3:$C$2484,"15-ANTONIO NARIÑO",ROTAVIRUS1!$M$3:$M$2483)</f>
        <v>0</v>
      </c>
      <c r="L21" s="100">
        <f>SUMIF(ROTAVIRUS1!$C$3:$C$2484,"15-ANTONIO NARIÑO",ROTAVIRUS1!$N$3:$N$2483)</f>
        <v>0</v>
      </c>
      <c r="M21" s="100">
        <f>SUMIF(ROTAVIRUS1!$C$3:$C$2484,"15-ANTONIO NARIÑO",ROTAVIRUS1!$O$3:$O$2483)</f>
        <v>0</v>
      </c>
      <c r="N21" s="100">
        <f>SUMIF(ROTAVIRUS1!$C$3:$C$2484,"15-ANTONIO NARIÑO",ROTAVIRUS1!$P$3:$P$2483)</f>
        <v>0</v>
      </c>
      <c r="O21" s="100">
        <f>SUMIF(ROTAVIRUS1!$C$3:$C$2484,"15-ANTONIO NARIÑO",ROTAVIRUS1!$Q$3:$Q$2483)</f>
        <v>0</v>
      </c>
      <c r="P21" s="99">
        <f t="shared" si="0"/>
        <v>133</v>
      </c>
      <c r="Q21" s="62">
        <f t="shared" si="1"/>
        <v>554.1666666666666</v>
      </c>
      <c r="R21" s="99">
        <f t="shared" si="2"/>
      </c>
    </row>
    <row r="22" spans="1:18" s="65" customFormat="1" ht="12.75">
      <c r="A22" s="61" t="s">
        <v>36</v>
      </c>
      <c r="B22" s="62">
        <f>SUMIF(ROTAVIRUS1!$C$3:$C$2484,"16-PUENTE ARANDA",ROTAVIRUS1!$D$3:$D$2483)</f>
        <v>12</v>
      </c>
      <c r="C22" s="62">
        <f>SUMIF(ROTAVIRUS1!$C$3:$C$2484,"16-PUENTE ARANDA",ROTAVIRUS1!$E$3:$E$2483)</f>
        <v>1</v>
      </c>
      <c r="D22" s="100">
        <f>SUMIF(ROTAVIRUS1!$C$3:$C$2484,"16-PUENTE ARANDA",ROTAVIRUS1!$F$3:$F$2483)</f>
        <v>11</v>
      </c>
      <c r="E22" s="100">
        <f>SUMIF(ROTAVIRUS1!$C$3:$C$2484,"16-PUENTE ARANDA",ROTAVIRUS1!$G$3:$G$2483)</f>
        <v>3</v>
      </c>
      <c r="F22" s="100">
        <f>SUMIF(ROTAVIRUS1!$C$3:$C$2484,"16-PUENTE ARANDA",ROTAVIRUS1!$H$3:$H$2483)</f>
        <v>3</v>
      </c>
      <c r="G22" s="100">
        <f>SUMIF(ROTAVIRUS1!$C$3:$C$2484,"16-PUENTE ARANDA",ROTAVIRUS1!$I$3:$I$2483)</f>
        <v>3</v>
      </c>
      <c r="H22" s="100">
        <f>SUMIF(ROTAVIRUS1!$C$3:$C$2484,"16-PUENTE ARANDA",ROTAVIRUS1!$J$3:$J$2483)</f>
        <v>4</v>
      </c>
      <c r="I22" s="100">
        <f>SUMIF(ROTAVIRUS1!$C$3:$C$2484,"16-PUENTE ARANDA",ROTAVIRUS1!$K$3:$K$2483)</f>
        <v>5</v>
      </c>
      <c r="J22" s="100">
        <f>SUMIF(ROTAVIRUS1!$C$3:$C$2484,"16-PUENTE ARANDA",ROTAVIRUS1!$L$3:$L$2483)</f>
        <v>0</v>
      </c>
      <c r="K22" s="100">
        <f>SUMIF(ROTAVIRUS1!$C$3:$C$2484,"16-PUENTE ARANDA",ROTAVIRUS1!$M$3:$M$2483)</f>
        <v>0</v>
      </c>
      <c r="L22" s="100">
        <f>SUMIF(ROTAVIRUS1!$C$3:$C$2484,"16-PUENTE ARANDA",ROTAVIRUS1!$N$3:$N$2483)</f>
        <v>0</v>
      </c>
      <c r="M22" s="100">
        <f>SUMIF(ROTAVIRUS1!$C$3:$C$2484,"16-PUENTE ARANDA",ROTAVIRUS1!$O$3:$O$2483)</f>
        <v>0</v>
      </c>
      <c r="N22" s="100">
        <f>SUMIF(ROTAVIRUS1!$C$3:$C$2484,"16-PUENTE ARANDA",ROTAVIRUS1!$P$3:$P$2483)</f>
        <v>0</v>
      </c>
      <c r="O22" s="100">
        <f>SUMIF(ROTAVIRUS1!$C$3:$C$2484,"16-PUENTE ARANDA",ROTAVIRUS1!$Q$3:$Q$2483)</f>
        <v>0</v>
      </c>
      <c r="P22" s="99">
        <f t="shared" si="0"/>
        <v>29</v>
      </c>
      <c r="Q22" s="62">
        <f t="shared" si="1"/>
        <v>241.66666666666666</v>
      </c>
      <c r="R22" s="99">
        <f t="shared" si="2"/>
      </c>
    </row>
    <row r="23" spans="1:18" s="65" customFormat="1" ht="12.75">
      <c r="A23" s="61" t="s">
        <v>56</v>
      </c>
      <c r="B23" s="62">
        <f>SUMIF(ROTAVIRUS1!$C$3:$C$2484,"17-LA CANDELARIA",ROTAVIRUS1!$D$3:$D$2483)</f>
        <v>13</v>
      </c>
      <c r="C23" s="62">
        <f>SUMIF(ROTAVIRUS1!$C$3:$C$2484,"17-LA CANDELARIA",ROTAVIRUS1!$E$3:$E$2483)</f>
        <v>1.0833333333333333</v>
      </c>
      <c r="D23" s="100">
        <f>SUMIF(ROTAVIRUS1!$C$3:$C$2484,"17-LA CANDELARIA",ROTAVIRUS1!$F$3:$F$2483)</f>
        <v>0</v>
      </c>
      <c r="E23" s="100">
        <f>SUMIF(ROTAVIRUS1!$C$3:$C$2484,"17-LA CANDELARIA",ROTAVIRUS1!$G$3:$G$2483)</f>
        <v>0</v>
      </c>
      <c r="F23" s="100">
        <f>SUMIF(ROTAVIRUS1!$C$3:$C$2484,"17-LA CANDELARIA",ROTAVIRUS1!$H$3:$H$2483)</f>
        <v>3</v>
      </c>
      <c r="G23" s="100">
        <f>SUMIF(ROTAVIRUS1!$C$3:$C$2484,"17-LA CANDELARIA",ROTAVIRUS1!$I$3:$I$2483)</f>
        <v>1</v>
      </c>
      <c r="H23" s="100">
        <f>SUMIF(ROTAVIRUS1!$C$3:$C$2484,"17-LA CANDELARIA",ROTAVIRUS1!$J$3:$J$2483)</f>
        <v>0</v>
      </c>
      <c r="I23" s="100">
        <f>SUMIF(ROTAVIRUS1!$C$3:$C$2484,"17-LA CANDELARIA",ROTAVIRUS1!$K$3:$K$2483)</f>
        <v>0</v>
      </c>
      <c r="J23" s="100">
        <f>SUMIF(ROTAVIRUS1!$C$3:$C$2484,"17-LA CANDELARIA",ROTAVIRUS1!$L$3:$L$2483)</f>
        <v>0</v>
      </c>
      <c r="K23" s="100">
        <f>SUMIF(ROTAVIRUS1!$C$3:$C$2484,"17-LA CANDELARIA",ROTAVIRUS1!$M$3:$M$2483)</f>
        <v>0</v>
      </c>
      <c r="L23" s="100">
        <f>SUMIF(ROTAVIRUS1!$C$3:$C$2484,"17-LA CANDELARIA",ROTAVIRUS1!$N$3:$N$2483)</f>
        <v>0</v>
      </c>
      <c r="M23" s="100">
        <f>SUMIF(ROTAVIRUS1!$C$3:$C$2484,"17-LA CANDELARIA",ROTAVIRUS1!$O$3:$O$2483)</f>
        <v>0</v>
      </c>
      <c r="N23" s="100">
        <f>SUMIF(ROTAVIRUS1!$C$3:$C$2484,"17-LA CANDELARIA",ROTAVIRUS1!$P$3:$P$2483)</f>
        <v>0</v>
      </c>
      <c r="O23" s="100">
        <f>SUMIF(ROTAVIRUS1!$C$3:$C$2484,"17-LA CANDELARIA",ROTAVIRUS1!$Q$3:$Q$2483)</f>
        <v>0</v>
      </c>
      <c r="P23" s="99">
        <f t="shared" si="0"/>
        <v>4</v>
      </c>
      <c r="Q23" s="62">
        <f t="shared" si="1"/>
        <v>30.76923076923077</v>
      </c>
      <c r="R23" s="99">
        <f t="shared" si="2"/>
        <v>9</v>
      </c>
    </row>
    <row r="24" spans="1:18" s="65" customFormat="1" ht="12.75">
      <c r="A24" s="61" t="s">
        <v>37</v>
      </c>
      <c r="B24" s="62">
        <f>SUMIF(ROTAVIRUS1!$C$3:$C$2484,"18-RAFAEL URIBE URIBE",ROTAVIRUS1!$D$3:$D$2483)</f>
        <v>174</v>
      </c>
      <c r="C24" s="62">
        <f>SUMIF(ROTAVIRUS1!$C$3:$C$2484,"18-RAFAEL URIBE URIBE",ROTAVIRUS1!$E$3:$E$2483)</f>
        <v>14.5</v>
      </c>
      <c r="D24" s="100">
        <f>SUMIF(ROTAVIRUS1!$C$3:$C$2484,"18-RAFAEL URIBE URIBE",ROTAVIRUS1!$F$3:$F$2483)</f>
        <v>15</v>
      </c>
      <c r="E24" s="100">
        <f>SUMIF(ROTAVIRUS1!$C$3:$C$2484,"18-RAFAEL URIBE URIBE",ROTAVIRUS1!$G$3:$G$2483)</f>
        <v>35</v>
      </c>
      <c r="F24" s="100">
        <f>SUMIF(ROTAVIRUS1!$C$3:$C$2484,"18-RAFAEL URIBE URIBE",ROTAVIRUS1!$H$3:$H$2483)</f>
        <v>48</v>
      </c>
      <c r="G24" s="100">
        <f>SUMIF(ROTAVIRUS1!$C$3:$C$2484,"18-RAFAEL URIBE URIBE",ROTAVIRUS1!$I$3:$I$2483)</f>
        <v>33</v>
      </c>
      <c r="H24" s="100">
        <f>SUMIF(ROTAVIRUS1!$C$3:$C$2484,"18-RAFAEL URIBE URIBE",ROTAVIRUS1!$J$3:$J$2483)</f>
        <v>32</v>
      </c>
      <c r="I24" s="100">
        <f>SUMIF(ROTAVIRUS1!$C$3:$C$2484,"18-RAFAEL URIBE URIBE",ROTAVIRUS1!$K$3:$K$2483)</f>
        <v>55</v>
      </c>
      <c r="J24" s="100">
        <f>SUMIF(ROTAVIRUS1!$C$3:$C$2484,"18-RAFAEL URIBE URIBE",ROTAVIRUS1!$L$3:$L$2483)</f>
        <v>0</v>
      </c>
      <c r="K24" s="100">
        <f>SUMIF(ROTAVIRUS1!$C$3:$C$2484,"18-RAFAEL URIBE URIBE",ROTAVIRUS1!$M$3:$M$2483)</f>
        <v>0</v>
      </c>
      <c r="L24" s="100">
        <f>SUMIF(ROTAVIRUS1!$C$3:$C$2484,"18-RAFAEL URIBE URIBE",ROTAVIRUS1!$N$3:$N$2483)</f>
        <v>0</v>
      </c>
      <c r="M24" s="100">
        <f>SUMIF(ROTAVIRUS1!$C$3:$C$2484,"18-RAFAEL URIBE URIBE",ROTAVIRUS1!$O$3:$O$2483)</f>
        <v>0</v>
      </c>
      <c r="N24" s="100">
        <f>SUMIF(ROTAVIRUS1!$C$3:$C$2484,"18-RAFAEL URIBE URIBE",ROTAVIRUS1!$P$3:$P$2483)</f>
        <v>0</v>
      </c>
      <c r="O24" s="100">
        <f>SUMIF(ROTAVIRUS1!$C$3:$C$2484,"18-RAFAEL URIBE URIBE",ROTAVIRUS1!$Q$3:$Q$2483)</f>
        <v>0</v>
      </c>
      <c r="P24" s="99">
        <f t="shared" si="0"/>
        <v>218</v>
      </c>
      <c r="Q24" s="62">
        <f t="shared" si="1"/>
        <v>125.28735632183908</v>
      </c>
      <c r="R24" s="99">
        <f t="shared" si="2"/>
      </c>
    </row>
    <row r="25" spans="1:18" s="65" customFormat="1" ht="12.75">
      <c r="A25" s="61" t="s">
        <v>31</v>
      </c>
      <c r="B25" s="62">
        <f>SUMIF(ROTAVIRUS1!$C$3:$C$2484,"19-CIUDAD BOLIVAR",ROTAVIRUS1!$D$3:$D$2483)</f>
        <v>1799</v>
      </c>
      <c r="C25" s="62">
        <f>SUMIF(ROTAVIRUS1!$C$3:$C$2484,"19-CIUDAD BOLIVAR",ROTAVIRUS1!$E$3:$E$2483)</f>
        <v>149.91666666666666</v>
      </c>
      <c r="D25" s="100">
        <f>SUMIF(ROTAVIRUS1!$C$3:$C$2484,"19-CIUDAD BOLIVAR",ROTAVIRUS1!$F$3:$F$2483)</f>
        <v>27</v>
      </c>
      <c r="E25" s="100">
        <f>SUMIF(ROTAVIRUS1!$C$3:$C$2484,"19-CIUDAD BOLIVAR",ROTAVIRUS1!$G$3:$G$2483)</f>
        <v>42</v>
      </c>
      <c r="F25" s="100">
        <f>SUMIF(ROTAVIRUS1!$C$3:$C$2484,"19-CIUDAD BOLIVAR",ROTAVIRUS1!$H$3:$H$2483)</f>
        <v>55</v>
      </c>
      <c r="G25" s="100">
        <f>SUMIF(ROTAVIRUS1!$C$3:$C$2484,"19-CIUDAD BOLIVAR",ROTAVIRUS1!$I$3:$I$2483)</f>
        <v>28</v>
      </c>
      <c r="H25" s="100">
        <f>SUMIF(ROTAVIRUS1!$C$3:$C$2484,"19-CIUDAD BOLIVAR",ROTAVIRUS1!$J$3:$J$2483)</f>
        <v>23</v>
      </c>
      <c r="I25" s="100">
        <f>SUMIF(ROTAVIRUS1!$C$3:$C$2484,"19-CIUDAD BOLIVAR",ROTAVIRUS1!$K$3:$K$2483)</f>
        <v>14</v>
      </c>
      <c r="J25" s="100">
        <f>SUMIF(ROTAVIRUS1!$C$3:$C$2484,"19-CIUDAD BOLIVAR",ROTAVIRUS1!$L$3:$L$2483)</f>
        <v>0</v>
      </c>
      <c r="K25" s="100">
        <f>SUMIF(ROTAVIRUS1!$C$3:$C$2484,"19-CIUDAD BOLIVAR",ROTAVIRUS1!$M$3:$M$2483)</f>
        <v>0</v>
      </c>
      <c r="L25" s="100">
        <f>SUMIF(ROTAVIRUS1!$C$3:$C$2484,"19-CIUDAD BOLIVAR",ROTAVIRUS1!$N$3:$N$2483)</f>
        <v>0</v>
      </c>
      <c r="M25" s="100">
        <f>SUMIF(ROTAVIRUS1!$C$3:$C$2484,"19-CIUDAD BOLIVAR",ROTAVIRUS1!$O$3:$O$2483)</f>
        <v>0</v>
      </c>
      <c r="N25" s="100">
        <f>SUMIF(ROTAVIRUS1!$C$3:$C$2484,"19-CIUDAD BOLIVAR",ROTAVIRUS1!$P$3:$P$2483)</f>
        <v>0</v>
      </c>
      <c r="O25" s="100">
        <f>SUMIF(ROTAVIRUS1!$C$3:$C$2484,"19-CIUDAD BOLIVAR",ROTAVIRUS1!$Q$3:$Q$2483)</f>
        <v>0</v>
      </c>
      <c r="P25" s="99">
        <f t="shared" si="0"/>
        <v>189</v>
      </c>
      <c r="Q25" s="62">
        <f t="shared" si="1"/>
        <v>10.505836575875486</v>
      </c>
      <c r="R25" s="99">
        <f t="shared" si="2"/>
        <v>1610</v>
      </c>
    </row>
    <row r="26" spans="1:18" s="65" customFormat="1" ht="12.75">
      <c r="A26" s="61" t="s">
        <v>41</v>
      </c>
      <c r="B26" s="62">
        <f>SUMIF(ROTAVIRUS1!$C$3:$C$2484,"20-SUMAPAZ",ROTAVIRUS1!$D$3:$D$2483)</f>
        <v>0</v>
      </c>
      <c r="C26" s="62">
        <f>SUMIF(ROTAVIRUS1!$C$3:$C$2484,"20-SUMAPAZ",ROTAVIRUS1!$E$3:$E$2483)</f>
        <v>0</v>
      </c>
      <c r="D26" s="100">
        <f>SUMIF(ROTAVIRUS1!$C$3:$C$2484,"20-SUMAPAZ",ROTAVIRUS1!$F$3:$F$2483)</f>
        <v>0</v>
      </c>
      <c r="E26" s="100">
        <f>SUMIF(ROTAVIRUS1!$C$3:$C$2484,"20-SUMAPAZ",ROTAVIRUS1!$G$3:$G$2483)</f>
        <v>0</v>
      </c>
      <c r="F26" s="100">
        <f>SUMIF(ROTAVIRUS1!$C$3:$C$2484,"20-SUMAPAZ",ROTAVIRUS1!$H$3:$H$2483)</f>
        <v>0</v>
      </c>
      <c r="G26" s="100">
        <f>SUMIF(ROTAVIRUS1!$C$3:$C$2484,"20-SUMAPAZ",ROTAVIRUS1!$I$3:$I$2483)</f>
        <v>0</v>
      </c>
      <c r="H26" s="100">
        <f>SUMIF(ROTAVIRUS1!$C$3:$C$2484,"20-SUMAPAZ",ROTAVIRUS1!$J$3:$J$2483)</f>
        <v>0</v>
      </c>
      <c r="I26" s="100">
        <f>SUMIF(ROTAVIRUS1!$C$3:$C$2484,"20-SUMAPAZ",ROTAVIRUS1!$K$3:$K$2483)</f>
        <v>0</v>
      </c>
      <c r="J26" s="100">
        <f>SUMIF(ROTAVIRUS1!$C$3:$C$2484,"20-SUMAPAZ",ROTAVIRUS1!$L$3:$L$2483)</f>
        <v>0</v>
      </c>
      <c r="K26" s="100">
        <f>SUMIF(ROTAVIRUS1!$C$3:$C$2484,"20-SUMAPAZ",ROTAVIRUS1!$M$3:$M$2483)</f>
        <v>0</v>
      </c>
      <c r="L26" s="100">
        <f>SUMIF(ROTAVIRUS1!$C$3:$C$2484,"20-SUMAPAZ",ROTAVIRUS1!$N$3:$N$2483)</f>
        <v>0</v>
      </c>
      <c r="M26" s="100">
        <f>SUMIF(ROTAVIRUS1!$C$3:$C$2484,"20-SUMAPAZ",ROTAVIRUS1!$O$3:$O$2483)</f>
        <v>0</v>
      </c>
      <c r="N26" s="100">
        <f>SUMIF(ROTAVIRUS1!$C$3:$C$2484,"20-SUMAPAZ",ROTAVIRUS1!$P$3:$P$2483)</f>
        <v>0</v>
      </c>
      <c r="O26" s="100">
        <f>SUMIF(ROTAVIRUS1!$C$3:$C$2484,"20-SUMAPAZ",ROTAVIRUS1!$Q$3:$Q$2483)</f>
        <v>0</v>
      </c>
      <c r="P26" s="99">
        <f t="shared" si="0"/>
        <v>0</v>
      </c>
      <c r="Q26" s="62">
        <f t="shared" si="1"/>
        <v>0</v>
      </c>
      <c r="R26" s="99">
        <f t="shared" si="2"/>
        <v>0</v>
      </c>
    </row>
    <row r="27" spans="1:18" s="65" customFormat="1" ht="12.75">
      <c r="A27" s="64" t="s">
        <v>23</v>
      </c>
      <c r="B27" s="99">
        <f>SUM(B7:B26)</f>
        <v>7739</v>
      </c>
      <c r="C27" s="99">
        <f aca="true" t="shared" si="3" ref="C27:P27">SUM(C7:C26)</f>
        <v>644.9166666666666</v>
      </c>
      <c r="D27" s="99">
        <f t="shared" si="3"/>
        <v>650</v>
      </c>
      <c r="E27" s="99">
        <f t="shared" si="3"/>
        <v>681</v>
      </c>
      <c r="F27" s="99">
        <f t="shared" si="3"/>
        <v>815</v>
      </c>
      <c r="G27" s="99">
        <f t="shared" si="3"/>
        <v>661</v>
      </c>
      <c r="H27" s="99">
        <f t="shared" si="3"/>
        <v>668</v>
      </c>
      <c r="I27" s="99">
        <f t="shared" si="3"/>
        <v>721</v>
      </c>
      <c r="J27" s="99">
        <f t="shared" si="3"/>
        <v>0</v>
      </c>
      <c r="K27" s="99">
        <f t="shared" si="3"/>
        <v>0</v>
      </c>
      <c r="L27" s="99">
        <f t="shared" si="3"/>
        <v>0</v>
      </c>
      <c r="M27" s="99">
        <f t="shared" si="3"/>
        <v>0</v>
      </c>
      <c r="N27" s="99">
        <f t="shared" si="3"/>
        <v>0</v>
      </c>
      <c r="O27" s="99">
        <f t="shared" si="3"/>
        <v>0</v>
      </c>
      <c r="P27" s="99">
        <f t="shared" si="3"/>
        <v>4196</v>
      </c>
      <c r="Q27" s="62">
        <f t="shared" si="1"/>
        <v>54.21889132962915</v>
      </c>
      <c r="R27" s="99">
        <f t="shared" si="2"/>
        <v>3543</v>
      </c>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Hoja11">
    <tabColor rgb="FF00B050"/>
  </sheetPr>
  <dimension ref="A1:R27"/>
  <sheetViews>
    <sheetView zoomScalePageLayoutView="0" workbookViewId="0" topLeftCell="A1">
      <selection activeCell="F35" sqref="F35"/>
    </sheetView>
  </sheetViews>
  <sheetFormatPr defaultColWidth="11.421875" defaultRowHeight="12.75"/>
  <cols>
    <col min="1" max="1" width="26.57421875" style="74" customWidth="1"/>
    <col min="2" max="18" width="11.7109375" style="73" customWidth="1"/>
    <col min="19" max="16384" width="11.421875" style="74" customWidth="1"/>
  </cols>
  <sheetData>
    <row r="1" spans="1:18" s="71" customFormat="1" ht="21" customHeight="1">
      <c r="A1" s="78" t="s">
        <v>54</v>
      </c>
      <c r="B1" s="72"/>
      <c r="C1" s="72"/>
      <c r="D1" s="72"/>
      <c r="E1" s="72"/>
      <c r="F1" s="72"/>
      <c r="G1" s="72"/>
      <c r="H1" s="72"/>
      <c r="I1" s="72"/>
      <c r="J1" s="72"/>
      <c r="K1" s="72"/>
      <c r="L1" s="72"/>
      <c r="M1" s="72"/>
      <c r="N1" s="72"/>
      <c r="O1" s="72"/>
      <c r="P1" s="72"/>
      <c r="Q1" s="72"/>
      <c r="R1" s="72"/>
    </row>
    <row r="2" spans="1:18" s="71" customFormat="1" ht="21" customHeight="1">
      <c r="A2" s="78" t="s">
        <v>77</v>
      </c>
      <c r="B2" s="72"/>
      <c r="C2" s="72"/>
      <c r="D2" s="72"/>
      <c r="E2" s="72"/>
      <c r="F2" s="72"/>
      <c r="G2" s="72"/>
      <c r="H2" s="72"/>
      <c r="I2" s="72"/>
      <c r="J2" s="72"/>
      <c r="K2" s="72"/>
      <c r="L2" s="72"/>
      <c r="M2" s="72"/>
      <c r="N2" s="72"/>
      <c r="O2" s="72"/>
      <c r="P2" s="72"/>
      <c r="Q2" s="72"/>
      <c r="R2" s="72"/>
    </row>
    <row r="3" spans="1:18" s="77" customFormat="1" ht="22.5">
      <c r="A3" s="188" t="s">
        <v>53</v>
      </c>
      <c r="B3" s="50" t="s">
        <v>49</v>
      </c>
      <c r="C3" s="50" t="s">
        <v>48</v>
      </c>
      <c r="D3" s="50" t="s">
        <v>11</v>
      </c>
      <c r="E3" s="50" t="s">
        <v>20</v>
      </c>
      <c r="F3" s="50" t="s">
        <v>12</v>
      </c>
      <c r="G3" s="50" t="s">
        <v>52</v>
      </c>
      <c r="H3" s="50" t="s">
        <v>13</v>
      </c>
      <c r="I3" s="50" t="s">
        <v>51</v>
      </c>
      <c r="J3" s="50" t="s">
        <v>14</v>
      </c>
      <c r="K3" s="50" t="s">
        <v>15</v>
      </c>
      <c r="L3" s="50" t="s">
        <v>16</v>
      </c>
      <c r="M3" s="50" t="s">
        <v>17</v>
      </c>
      <c r="N3" s="50" t="s">
        <v>18</v>
      </c>
      <c r="O3" s="50" t="s">
        <v>19</v>
      </c>
      <c r="P3" s="50" t="s">
        <v>9</v>
      </c>
      <c r="Q3" s="50" t="s">
        <v>47</v>
      </c>
      <c r="R3" s="50" t="s">
        <v>6</v>
      </c>
    </row>
    <row r="4" spans="1:18" s="65" customFormat="1" ht="15.75" customHeight="1">
      <c r="A4" s="188"/>
      <c r="B4" s="97">
        <f>SUM(ROTAVIRUS2!D3:D22)</f>
        <v>7739</v>
      </c>
      <c r="C4" s="97">
        <f>SUM(ROTAVIRUS2!E3:E22)</f>
        <v>644.9166666666666</v>
      </c>
      <c r="D4" s="97">
        <f>SUM(ROTAVIRUS2!F3:F22)</f>
        <v>815</v>
      </c>
      <c r="E4" s="97">
        <f>SUM(ROTAVIRUS2!G3:G22)</f>
        <v>713</v>
      </c>
      <c r="F4" s="97">
        <f>SUM(ROTAVIRUS2!H3:H22)</f>
        <v>851</v>
      </c>
      <c r="G4" s="97">
        <f>SUM(ROTAVIRUS2!I3:I22)</f>
        <v>811</v>
      </c>
      <c r="H4" s="97">
        <f>SUM(ROTAVIRUS2!J3:J22)</f>
        <v>787</v>
      </c>
      <c r="I4" s="97">
        <f>SUM(ROTAVIRUS2!K3:K22)</f>
        <v>777</v>
      </c>
      <c r="J4" s="97">
        <f>SUM(ROTAVIRUS2!L3:L22)</f>
        <v>0</v>
      </c>
      <c r="K4" s="97">
        <f>SUM(ROTAVIRUS2!M3:M22)</f>
        <v>0</v>
      </c>
      <c r="L4" s="97">
        <f>SUM(ROTAVIRUS2!N3:N22)</f>
        <v>0</v>
      </c>
      <c r="M4" s="97">
        <f>SUM(ROTAVIRUS2!O3:O22)</f>
        <v>0</v>
      </c>
      <c r="N4" s="97">
        <f>SUM(ROTAVIRUS2!P3:P22)</f>
        <v>0</v>
      </c>
      <c r="O4" s="97">
        <f>SUM(ROTAVIRUS2!Q3:Q22)</f>
        <v>0</v>
      </c>
      <c r="P4" s="97">
        <f>SUM(D4:O4)</f>
        <v>4754</v>
      </c>
      <c r="Q4" s="58">
        <f>IF(B4=0,0,+P4*100/B4)</f>
        <v>61.429125209975446</v>
      </c>
      <c r="R4" s="97">
        <f>IF(COUNT(D4:O4)*(B4/12)-P4&lt;0,"",COUNT(D4:O4)*(B4/12)-P4)</f>
        <v>2985</v>
      </c>
    </row>
    <row r="5" spans="1:18" s="65" customFormat="1" ht="6.75" customHeight="1">
      <c r="A5" s="59"/>
      <c r="B5" s="66"/>
      <c r="C5" s="66"/>
      <c r="D5" s="66"/>
      <c r="E5" s="66"/>
      <c r="F5" s="66"/>
      <c r="G5" s="66"/>
      <c r="H5" s="66"/>
      <c r="I5" s="66"/>
      <c r="J5" s="66"/>
      <c r="K5" s="66"/>
      <c r="L5" s="66"/>
      <c r="M5" s="66"/>
      <c r="N5" s="66"/>
      <c r="O5" s="66"/>
      <c r="P5" s="66"/>
      <c r="Q5" s="66"/>
      <c r="R5" s="66"/>
    </row>
    <row r="6" spans="1:18" s="77" customFormat="1" ht="22.5">
      <c r="A6" s="54" t="s">
        <v>10</v>
      </c>
      <c r="B6" s="92" t="s">
        <v>49</v>
      </c>
      <c r="C6" s="92" t="s">
        <v>48</v>
      </c>
      <c r="D6" s="92" t="s">
        <v>11</v>
      </c>
      <c r="E6" s="92" t="s">
        <v>20</v>
      </c>
      <c r="F6" s="92" t="s">
        <v>12</v>
      </c>
      <c r="G6" s="92" t="s">
        <v>52</v>
      </c>
      <c r="H6" s="92" t="s">
        <v>13</v>
      </c>
      <c r="I6" s="92" t="s">
        <v>51</v>
      </c>
      <c r="J6" s="92" t="s">
        <v>14</v>
      </c>
      <c r="K6" s="92" t="s">
        <v>15</v>
      </c>
      <c r="L6" s="92" t="s">
        <v>16</v>
      </c>
      <c r="M6" s="92" t="s">
        <v>17</v>
      </c>
      <c r="N6" s="92" t="s">
        <v>18</v>
      </c>
      <c r="O6" s="92" t="s">
        <v>19</v>
      </c>
      <c r="P6" s="92" t="s">
        <v>9</v>
      </c>
      <c r="Q6" s="92" t="s">
        <v>47</v>
      </c>
      <c r="R6" s="92" t="s">
        <v>6</v>
      </c>
    </row>
    <row r="7" spans="1:18" s="65" customFormat="1" ht="12.75">
      <c r="A7" s="61" t="s">
        <v>44</v>
      </c>
      <c r="B7" s="62">
        <f>SUMIF(ROTAVIRUS2!$C$3:$C$2392,"01-USAQUEN",ROTAVIRUS2!$D$3:$D$2391)</f>
        <v>80</v>
      </c>
      <c r="C7" s="62">
        <f>SUMIF(ROTAVIRUS2!$C$3:$C$2392,"01-USAQUEN",ROTAVIRUS2!$E$3:$E$2391)</f>
        <v>6.666666666666667</v>
      </c>
      <c r="D7" s="100">
        <f>SUMIF(ROTAVIRUS2!$C$3:$C$2392,"01-USAQUEN",ROTAVIRUS2!$F$3:$F$2391)</f>
        <v>26</v>
      </c>
      <c r="E7" s="100">
        <f>SUMIF(ROTAVIRUS2!$C$3:$C$2392,"01-USAQUEN",ROTAVIRUS2!$G$3:$G$2391)</f>
        <v>15</v>
      </c>
      <c r="F7" s="100">
        <f>SUMIF(ROTAVIRUS2!$C$3:$C$2392,"01-USAQUEN",ROTAVIRUS2!$H$3:$H$2391)</f>
        <v>18</v>
      </c>
      <c r="G7" s="100">
        <f>SUMIF(ROTAVIRUS2!$C$3:$C$2392,"01-USAQUEN",ROTAVIRUS2!$I$3:$I$2391)</f>
        <v>23</v>
      </c>
      <c r="H7" s="100">
        <f>SUMIF(ROTAVIRUS2!$C$3:$C$2392,"01-USAQUEN",ROTAVIRUS2!$J$3:$J$2391)</f>
        <v>10</v>
      </c>
      <c r="I7" s="100">
        <f>SUMIF(ROTAVIRUS2!$C$3:$C$2392,"01-USAQUEN",ROTAVIRUS2!$K$3:$K$2391)</f>
        <v>12</v>
      </c>
      <c r="J7" s="100">
        <f>SUMIF(ROTAVIRUS2!$C$3:$C$2392,"01-USAQUEN",ROTAVIRUS2!$L$3:$L$2391)</f>
        <v>0</v>
      </c>
      <c r="K7" s="100">
        <f>SUMIF(ROTAVIRUS2!$C$3:$C$2392,"01-USAQUEN",ROTAVIRUS2!$M$3:$M$2391)</f>
        <v>0</v>
      </c>
      <c r="L7" s="100">
        <f>SUMIF(ROTAVIRUS2!$C$3:$C$2392,"01-USAQUEN",ROTAVIRUS2!$N$3:$N$2391)</f>
        <v>0</v>
      </c>
      <c r="M7" s="100">
        <f>SUMIF(ROTAVIRUS2!$C$3:$C$2392,"01-USAQUEN",ROTAVIRUS2!$O$3:$O$2391)</f>
        <v>0</v>
      </c>
      <c r="N7" s="100">
        <f>SUMIF(ROTAVIRUS2!$C$3:$C$2392,"01-USAQUEN",ROTAVIRUS2!$P$3:$P$2391)</f>
        <v>0</v>
      </c>
      <c r="O7" s="100">
        <f>SUMIF(ROTAVIRUS2!$C$3:$C$2392,"01-USAQUEN",ROTAVIRUS2!$Q$3:$Q$2391)</f>
        <v>0</v>
      </c>
      <c r="P7" s="99">
        <f>SUM(D7:O7)</f>
        <v>104</v>
      </c>
      <c r="Q7" s="62">
        <f>IF(B7=0,0,+P7*100/B7)</f>
        <v>130</v>
      </c>
      <c r="R7" s="99">
        <f>IF(COUNT(D7:O7)*(B7/12)-P7&lt;0,"",COUNT(D7:O7)*(B7/12)-P7)</f>
      </c>
    </row>
    <row r="8" spans="1:18" s="65" customFormat="1" ht="12.75" customHeight="1">
      <c r="A8" s="61" t="s">
        <v>30</v>
      </c>
      <c r="B8" s="62">
        <f>SUMIF(ROTAVIRUS2!$C$3:$C$2392,"02-CHAPINERO",ROTAVIRUS2!$D$3:$D$2391)</f>
        <v>125</v>
      </c>
      <c r="C8" s="62">
        <f>SUMIF(ROTAVIRUS2!$C$3:$C$2392,"02-CHAPINERO",ROTAVIRUS2!$E$3:$E$2391)</f>
        <v>10.416666666666666</v>
      </c>
      <c r="D8" s="100">
        <f>SUMIF(ROTAVIRUS2!$C$3:$C$2392,"02-CHAPINERO",ROTAVIRUS2!$F$3:$F$2391)</f>
        <v>13</v>
      </c>
      <c r="E8" s="100">
        <f>SUMIF(ROTAVIRUS2!$C$3:$C$2392,"02-CHAPINERO",ROTAVIRUS2!$G$3:$G$2391)</f>
        <v>8</v>
      </c>
      <c r="F8" s="100">
        <f>SUMIF(ROTAVIRUS2!$C$3:$C$2392,"02-CHAPINERO",ROTAVIRUS2!$H$3:$H$2391)</f>
        <v>9</v>
      </c>
      <c r="G8" s="100">
        <f>SUMIF(ROTAVIRUS2!$C$3:$C$2392,"02-CHAPINERO",ROTAVIRUS2!$I$3:$I$2391)</f>
        <v>2</v>
      </c>
      <c r="H8" s="100">
        <f>SUMIF(ROTAVIRUS2!$C$3:$C$2392,"02-CHAPINERO",ROTAVIRUS2!$J$3:$J$2391)</f>
        <v>6</v>
      </c>
      <c r="I8" s="100">
        <f>SUMIF(ROTAVIRUS2!$C$3:$C$2392,"02-CHAPINERO",ROTAVIRUS2!$K$3:$K$2391)</f>
        <v>1</v>
      </c>
      <c r="J8" s="100">
        <f>SUMIF(ROTAVIRUS2!$C$3:$C$2392,"02-CHAPINERO",ROTAVIRUS2!$L$3:$L$2391)</f>
        <v>0</v>
      </c>
      <c r="K8" s="100">
        <f>SUMIF(ROTAVIRUS2!$C$3:$C$2392,"02-CHAPINERO",ROTAVIRUS2!$M$3:$M$2391)</f>
        <v>0</v>
      </c>
      <c r="L8" s="100">
        <f>SUMIF(ROTAVIRUS2!$C$3:$C$2392,"02-CHAPINERO",ROTAVIRUS2!$N$3:$N$2391)</f>
        <v>0</v>
      </c>
      <c r="M8" s="100">
        <f>SUMIF(ROTAVIRUS2!$C$3:$C$2392,"02-CHAPINERO",ROTAVIRUS2!$O$3:$O$2391)</f>
        <v>0</v>
      </c>
      <c r="N8" s="100">
        <f>SUMIF(ROTAVIRUS2!$C$3:$C$2392,"02-CHAPINERO",ROTAVIRUS2!$P$3:$P$2391)</f>
        <v>0</v>
      </c>
      <c r="O8" s="100">
        <f>SUMIF(ROTAVIRUS2!$C$3:$C$2392,"02-CHAPINERO",ROTAVIRUS2!$Q$3:$Q$2391)</f>
        <v>0</v>
      </c>
      <c r="P8" s="99">
        <f aca="true" t="shared" si="0" ref="P8:P26">SUM(D8:O8)</f>
        <v>39</v>
      </c>
      <c r="Q8" s="62">
        <f aca="true" t="shared" si="1" ref="Q8:Q27">IF(B8=0,0,+P8*100/B8)</f>
        <v>31.2</v>
      </c>
      <c r="R8" s="99">
        <f aca="true" t="shared" si="2" ref="R8:R27">IF(COUNT(D8:O8)*(B8/12)-P8&lt;0,"",COUNT(D8:O8)*(B8/12)-P8)</f>
        <v>86</v>
      </c>
    </row>
    <row r="9" spans="1:18" s="65" customFormat="1" ht="12.75">
      <c r="A9" s="61" t="s">
        <v>39</v>
      </c>
      <c r="B9" s="62">
        <f>SUMIF(ROTAVIRUS2!$C$3:$C$2392,"03-SANTA FE",ROTAVIRUS2!$D$3:$D$2391)</f>
        <v>218</v>
      </c>
      <c r="C9" s="62">
        <f>SUMIF(ROTAVIRUS2!$C$3:$C$2392,"03-SANTA FE",ROTAVIRUS2!$E$3:$E$2391)</f>
        <v>18.166666666666668</v>
      </c>
      <c r="D9" s="100">
        <f>SUMIF(ROTAVIRUS2!$C$3:$C$2392,"03-SANTA FE",ROTAVIRUS2!$F$3:$F$2391)</f>
        <v>29</v>
      </c>
      <c r="E9" s="100">
        <f>SUMIF(ROTAVIRUS2!$C$3:$C$2392,"03-SANTA FE",ROTAVIRUS2!$G$3:$G$2391)</f>
        <v>26</v>
      </c>
      <c r="F9" s="100">
        <f>SUMIF(ROTAVIRUS2!$C$3:$C$2392,"03-SANTA FE",ROTAVIRUS2!$H$3:$H$2391)</f>
        <v>22</v>
      </c>
      <c r="G9" s="100">
        <f>SUMIF(ROTAVIRUS2!$C$3:$C$2392,"03-SANTA FE",ROTAVIRUS2!$I$3:$I$2391)</f>
        <v>25</v>
      </c>
      <c r="H9" s="100">
        <f>SUMIF(ROTAVIRUS2!$C$3:$C$2392,"03-SANTA FE",ROTAVIRUS2!$J$3:$J$2391)</f>
        <v>21</v>
      </c>
      <c r="I9" s="100">
        <f>SUMIF(ROTAVIRUS2!$C$3:$C$2392,"03-SANTA FE",ROTAVIRUS2!$K$3:$K$2391)</f>
        <v>14</v>
      </c>
      <c r="J9" s="100">
        <f>SUMIF(ROTAVIRUS2!$C$3:$C$2392,"03-SANTA FE",ROTAVIRUS2!$L$3:$L$2391)</f>
        <v>0</v>
      </c>
      <c r="K9" s="100">
        <f>SUMIF(ROTAVIRUS2!$C$3:$C$2392,"03-SANTA FE",ROTAVIRUS2!$M$3:$M$2391)</f>
        <v>0</v>
      </c>
      <c r="L9" s="100">
        <f>SUMIF(ROTAVIRUS2!$C$3:$C$2392,"03-SANTA FE",ROTAVIRUS2!$N$3:$N$2391)</f>
        <v>0</v>
      </c>
      <c r="M9" s="100">
        <f>SUMIF(ROTAVIRUS2!$C$3:$C$2392,"03-SANTA FE",ROTAVIRUS2!$O$3:$O$2391)</f>
        <v>0</v>
      </c>
      <c r="N9" s="100">
        <f>SUMIF(ROTAVIRUS2!$C$3:$C$2392,"03-SANTA FE",ROTAVIRUS2!$P$3:$P$2391)</f>
        <v>0</v>
      </c>
      <c r="O9" s="100">
        <f>SUMIF(ROTAVIRUS2!$C$3:$C$2392,"03-SANTA FE",ROTAVIRUS2!$Q$3:$Q$2391)</f>
        <v>0</v>
      </c>
      <c r="P9" s="99">
        <f t="shared" si="0"/>
        <v>137</v>
      </c>
      <c r="Q9" s="62">
        <f t="shared" si="1"/>
        <v>62.84403669724771</v>
      </c>
      <c r="R9" s="99">
        <f t="shared" si="2"/>
        <v>81</v>
      </c>
    </row>
    <row r="10" spans="1:18" s="65" customFormat="1" ht="12.75">
      <c r="A10" s="61" t="s">
        <v>38</v>
      </c>
      <c r="B10" s="62">
        <f>SUMIF(ROTAVIRUS2!$C$3:$C$2392,"04-SAN CRISTOBAL",ROTAVIRUS2!$D$3:$D$2391)</f>
        <v>1602</v>
      </c>
      <c r="C10" s="62">
        <f>SUMIF(ROTAVIRUS2!$C$3:$C$2392,"04-SAN CRISTOBAL",ROTAVIRUS2!$E$3:$E$2391)</f>
        <v>133.5</v>
      </c>
      <c r="D10" s="100">
        <f>SUMIF(ROTAVIRUS2!$C$3:$C$2392,"04-SAN CRISTOBAL",ROTAVIRUS2!$F$3:$F$2391)</f>
        <v>150</v>
      </c>
      <c r="E10" s="100">
        <f>SUMIF(ROTAVIRUS2!$C$3:$C$2392,"04-SAN CRISTOBAL",ROTAVIRUS2!$G$3:$G$2391)</f>
        <v>129</v>
      </c>
      <c r="F10" s="100">
        <f>SUMIF(ROTAVIRUS2!$C$3:$C$2392,"04-SAN CRISTOBAL",ROTAVIRUS2!$H$3:$H$2391)</f>
        <v>137</v>
      </c>
      <c r="G10" s="100">
        <f>SUMIF(ROTAVIRUS2!$C$3:$C$2392,"04-SAN CRISTOBAL",ROTAVIRUS2!$I$3:$I$2391)</f>
        <v>127</v>
      </c>
      <c r="H10" s="100">
        <f>SUMIF(ROTAVIRUS2!$C$3:$C$2392,"04-SAN CRISTOBAL",ROTAVIRUS2!$J$3:$J$2391)</f>
        <v>158</v>
      </c>
      <c r="I10" s="100">
        <f>SUMIF(ROTAVIRUS2!$C$3:$C$2392,"04-SAN CRISTOBAL",ROTAVIRUS2!$K$3:$K$2391)</f>
        <v>124</v>
      </c>
      <c r="J10" s="100">
        <f>SUMIF(ROTAVIRUS2!$C$3:$C$2392,"04-SAN CRISTOBAL",ROTAVIRUS2!$L$3:$L$2391)</f>
        <v>0</v>
      </c>
      <c r="K10" s="100">
        <f>SUMIF(ROTAVIRUS2!$C$3:$C$2392,"04-SAN CRISTOBAL",ROTAVIRUS2!$M$3:$M$2391)</f>
        <v>0</v>
      </c>
      <c r="L10" s="100">
        <f>SUMIF(ROTAVIRUS2!$C$3:$C$2392,"04-SAN CRISTOBAL",ROTAVIRUS2!$N$3:$N$2391)</f>
        <v>0</v>
      </c>
      <c r="M10" s="100">
        <f>SUMIF(ROTAVIRUS2!$C$3:$C$2392,"04-SAN CRISTOBAL",ROTAVIRUS2!$O$3:$O$2391)</f>
        <v>0</v>
      </c>
      <c r="N10" s="100">
        <f>SUMIF(ROTAVIRUS2!$C$3:$C$2392,"04-SAN CRISTOBAL",ROTAVIRUS2!$P$3:$P$2391)</f>
        <v>0</v>
      </c>
      <c r="O10" s="100">
        <f>SUMIF(ROTAVIRUS2!$C$3:$C$2392,"04-SAN CRISTOBAL",ROTAVIRUS2!$Q$3:$Q$2391)</f>
        <v>0</v>
      </c>
      <c r="P10" s="99">
        <f t="shared" si="0"/>
        <v>825</v>
      </c>
      <c r="Q10" s="62">
        <f t="shared" si="1"/>
        <v>51.49812734082397</v>
      </c>
      <c r="R10" s="99">
        <f t="shared" si="2"/>
        <v>777</v>
      </c>
    </row>
    <row r="11" spans="1:18" s="65" customFormat="1" ht="12.75">
      <c r="A11" s="61" t="s">
        <v>45</v>
      </c>
      <c r="B11" s="62">
        <f>SUMIF(ROTAVIRUS2!$C$3:$C$2392,"05-USME",ROTAVIRUS2!$D$3:$D$2391)</f>
        <v>626</v>
      </c>
      <c r="C11" s="62">
        <f>SUMIF(ROTAVIRUS2!$C$3:$C$2392,"05-USME",ROTAVIRUS2!$E$3:$E$2391)</f>
        <v>52.166666666666664</v>
      </c>
      <c r="D11" s="100">
        <f>SUMIF(ROTAVIRUS2!$C$3:$C$2392,"05-USME",ROTAVIRUS2!$F$3:$F$2391)</f>
        <v>37</v>
      </c>
      <c r="E11" s="100">
        <f>SUMIF(ROTAVIRUS2!$C$3:$C$2392,"05-USME",ROTAVIRUS2!$G$3:$G$2391)</f>
        <v>31</v>
      </c>
      <c r="F11" s="100">
        <f>SUMIF(ROTAVIRUS2!$C$3:$C$2392,"05-USME",ROTAVIRUS2!$H$3:$H$2391)</f>
        <v>42</v>
      </c>
      <c r="G11" s="100">
        <f>SUMIF(ROTAVIRUS2!$C$3:$C$2392,"05-USME",ROTAVIRUS2!$I$3:$I$2391)</f>
        <v>25</v>
      </c>
      <c r="H11" s="100">
        <f>SUMIF(ROTAVIRUS2!$C$3:$C$2392,"05-USME",ROTAVIRUS2!$J$3:$J$2391)</f>
        <v>21</v>
      </c>
      <c r="I11" s="100">
        <f>SUMIF(ROTAVIRUS2!$C$3:$C$2392,"05-USME",ROTAVIRUS2!$K$3:$K$2391)</f>
        <v>16</v>
      </c>
      <c r="J11" s="100">
        <f>SUMIF(ROTAVIRUS2!$C$3:$C$2392,"05-USME",ROTAVIRUS2!$L$3:$L$2391)</f>
        <v>0</v>
      </c>
      <c r="K11" s="100">
        <f>SUMIF(ROTAVIRUS2!$C$3:$C$2392,"05-USME",ROTAVIRUS2!$M$3:$M$2391)</f>
        <v>0</v>
      </c>
      <c r="L11" s="100">
        <f>SUMIF(ROTAVIRUS2!$C$3:$C$2392,"05-USME",ROTAVIRUS2!$N$3:$N$2391)</f>
        <v>0</v>
      </c>
      <c r="M11" s="100">
        <f>SUMIF(ROTAVIRUS2!$C$3:$C$2392,"05-USME",ROTAVIRUS2!$O$3:$O$2391)</f>
        <v>0</v>
      </c>
      <c r="N11" s="100">
        <f>SUMIF(ROTAVIRUS2!$C$3:$C$2392,"05-USME",ROTAVIRUS2!$P$3:$P$2391)</f>
        <v>0</v>
      </c>
      <c r="O11" s="100">
        <f>SUMIF(ROTAVIRUS2!$C$3:$C$2392,"05-USME",ROTAVIRUS2!$Q$3:$Q$2391)</f>
        <v>0</v>
      </c>
      <c r="P11" s="99">
        <f t="shared" si="0"/>
        <v>172</v>
      </c>
      <c r="Q11" s="62">
        <f t="shared" si="1"/>
        <v>27.476038338658146</v>
      </c>
      <c r="R11" s="99">
        <f t="shared" si="2"/>
        <v>454</v>
      </c>
    </row>
    <row r="12" spans="1:18" s="65" customFormat="1" ht="12.75">
      <c r="A12" s="61" t="s">
        <v>43</v>
      </c>
      <c r="B12" s="62">
        <f>SUMIF(ROTAVIRUS2!$C$3:$C$2392,"06-TUNJUELITO",ROTAVIRUS2!$D$3:$D$2391)</f>
        <v>324</v>
      </c>
      <c r="C12" s="62">
        <f>SUMIF(ROTAVIRUS2!$C$3:$C$2392,"06-TUNJUELITO",ROTAVIRUS2!$E$3:$E$2391)</f>
        <v>27</v>
      </c>
      <c r="D12" s="100">
        <f>SUMIF(ROTAVIRUS2!$C$3:$C$2392,"06-TUNJUELITO",ROTAVIRUS2!$F$3:$F$2391)</f>
        <v>14</v>
      </c>
      <c r="E12" s="100">
        <f>SUMIF(ROTAVIRUS2!$C$3:$C$2392,"06-TUNJUELITO",ROTAVIRUS2!$G$3:$G$2391)</f>
        <v>24</v>
      </c>
      <c r="F12" s="100">
        <f>SUMIF(ROTAVIRUS2!$C$3:$C$2392,"06-TUNJUELITO",ROTAVIRUS2!$H$3:$H$2391)</f>
        <v>35</v>
      </c>
      <c r="G12" s="100">
        <f>SUMIF(ROTAVIRUS2!$C$3:$C$2392,"06-TUNJUELITO",ROTAVIRUS2!$I$3:$I$2391)</f>
        <v>27</v>
      </c>
      <c r="H12" s="100">
        <f>SUMIF(ROTAVIRUS2!$C$3:$C$2392,"06-TUNJUELITO",ROTAVIRUS2!$J$3:$J$2391)</f>
        <v>15</v>
      </c>
      <c r="I12" s="100">
        <f>SUMIF(ROTAVIRUS2!$C$3:$C$2392,"06-TUNJUELITO",ROTAVIRUS2!$K$3:$K$2391)</f>
        <v>30</v>
      </c>
      <c r="J12" s="100">
        <f>SUMIF(ROTAVIRUS2!$C$3:$C$2392,"06-TUNJUELITO",ROTAVIRUS2!$L$3:$L$2391)</f>
        <v>0</v>
      </c>
      <c r="K12" s="100">
        <f>SUMIF(ROTAVIRUS2!$C$3:$C$2392,"06-TUNJUELITO",ROTAVIRUS2!$M$3:$M$2391)</f>
        <v>0</v>
      </c>
      <c r="L12" s="100">
        <f>SUMIF(ROTAVIRUS2!$C$3:$C$2392,"06-TUNJUELITO",ROTAVIRUS2!$N$3:$N$2391)</f>
        <v>0</v>
      </c>
      <c r="M12" s="100">
        <f>SUMIF(ROTAVIRUS2!$C$3:$C$2392,"06-TUNJUELITO",ROTAVIRUS2!$O$3:$O$2391)</f>
        <v>0</v>
      </c>
      <c r="N12" s="100">
        <f>SUMIF(ROTAVIRUS2!$C$3:$C$2392,"06-TUNJUELITO",ROTAVIRUS2!$P$3:$P$2391)</f>
        <v>0</v>
      </c>
      <c r="O12" s="100">
        <f>SUMIF(ROTAVIRUS2!$C$3:$C$2392,"06-TUNJUELITO",ROTAVIRUS2!$Q$3:$Q$2391)</f>
        <v>0</v>
      </c>
      <c r="P12" s="99">
        <f t="shared" si="0"/>
        <v>145</v>
      </c>
      <c r="Q12" s="62">
        <f t="shared" si="1"/>
        <v>44.75308641975309</v>
      </c>
      <c r="R12" s="99">
        <f t="shared" si="2"/>
        <v>179</v>
      </c>
    </row>
    <row r="13" spans="1:18" s="65" customFormat="1" ht="12.75">
      <c r="A13" s="61" t="s">
        <v>28</v>
      </c>
      <c r="B13" s="62">
        <f>SUMIF(ROTAVIRUS2!$C$3:$C$2392,"07-BOSA",ROTAVIRUS2!$D$3:$D$2391)</f>
        <v>877</v>
      </c>
      <c r="C13" s="62">
        <f>SUMIF(ROTAVIRUS2!$C$3:$C$2392,"07-BOSA",ROTAVIRUS2!$E$3:$E$2391)</f>
        <v>73.08333333333333</v>
      </c>
      <c r="D13" s="100">
        <f>SUMIF(ROTAVIRUS2!$C$3:$C$2392,"07-BOSA",ROTAVIRUS2!$F$3:$F$2391)</f>
        <v>140</v>
      </c>
      <c r="E13" s="100">
        <f>SUMIF(ROTAVIRUS2!$C$3:$C$2392,"07-BOSA",ROTAVIRUS2!$G$3:$G$2391)</f>
        <v>103</v>
      </c>
      <c r="F13" s="100">
        <f>SUMIF(ROTAVIRUS2!$C$3:$C$2392,"07-BOSA",ROTAVIRUS2!$H$3:$H$2391)</f>
        <v>115</v>
      </c>
      <c r="G13" s="100">
        <f>SUMIF(ROTAVIRUS2!$C$3:$C$2392,"07-BOSA",ROTAVIRUS2!$I$3:$I$2391)</f>
        <v>120</v>
      </c>
      <c r="H13" s="100">
        <f>SUMIF(ROTAVIRUS2!$C$3:$C$2392,"07-BOSA",ROTAVIRUS2!$J$3:$J$2391)</f>
        <v>113</v>
      </c>
      <c r="I13" s="100">
        <f>SUMIF(ROTAVIRUS2!$C$3:$C$2392,"07-BOSA",ROTAVIRUS2!$K$3:$K$2391)</f>
        <v>112</v>
      </c>
      <c r="J13" s="100">
        <f>SUMIF(ROTAVIRUS2!$C$3:$C$2392,"07-BOSA",ROTAVIRUS2!$L$3:$L$2391)</f>
        <v>0</v>
      </c>
      <c r="K13" s="100">
        <f>SUMIF(ROTAVIRUS2!$C$3:$C$2392,"07-BOSA",ROTAVIRUS2!$M$3:$M$2391)</f>
        <v>0</v>
      </c>
      <c r="L13" s="100">
        <f>SUMIF(ROTAVIRUS2!$C$3:$C$2392,"07-BOSA",ROTAVIRUS2!$N$3:$N$2391)</f>
        <v>0</v>
      </c>
      <c r="M13" s="100">
        <f>SUMIF(ROTAVIRUS2!$C$3:$C$2392,"07-BOSA",ROTAVIRUS2!$O$3:$O$2391)</f>
        <v>0</v>
      </c>
      <c r="N13" s="100">
        <f>SUMIF(ROTAVIRUS2!$C$3:$C$2392,"07-BOSA",ROTAVIRUS2!$P$3:$P$2391)</f>
        <v>0</v>
      </c>
      <c r="O13" s="100">
        <f>SUMIF(ROTAVIRUS2!$C$3:$C$2392,"07-BOSA",ROTAVIRUS2!$Q$3:$Q$2391)</f>
        <v>0</v>
      </c>
      <c r="P13" s="99">
        <f t="shared" si="0"/>
        <v>703</v>
      </c>
      <c r="Q13" s="62">
        <f t="shared" si="1"/>
        <v>80.15963511972635</v>
      </c>
      <c r="R13" s="99">
        <f t="shared" si="2"/>
        <v>174</v>
      </c>
    </row>
    <row r="14" spans="1:18" s="65" customFormat="1" ht="12.75">
      <c r="A14" s="61" t="s">
        <v>34</v>
      </c>
      <c r="B14" s="62">
        <f>SUMIF(ROTAVIRUS2!$C$3:$C$2392,"08-KENNEDY",ROTAVIRUS2!$D$3:$D$2391)</f>
        <v>144</v>
      </c>
      <c r="C14" s="62">
        <f>SUMIF(ROTAVIRUS2!$C$3:$C$2392,"08-KENNEDY",ROTAVIRUS2!$E$3:$E$2391)</f>
        <v>12</v>
      </c>
      <c r="D14" s="100">
        <f>SUMIF(ROTAVIRUS2!$C$3:$C$2392,"08-KENNEDY",ROTAVIRUS2!$F$3:$F$2391)</f>
        <v>42</v>
      </c>
      <c r="E14" s="100">
        <f>SUMIF(ROTAVIRUS2!$C$3:$C$2392,"08-KENNEDY",ROTAVIRUS2!$G$3:$G$2391)</f>
        <v>35</v>
      </c>
      <c r="F14" s="100">
        <f>SUMIF(ROTAVIRUS2!$C$3:$C$2392,"08-KENNEDY",ROTAVIRUS2!$H$3:$H$2391)</f>
        <v>50</v>
      </c>
      <c r="G14" s="100">
        <f>SUMIF(ROTAVIRUS2!$C$3:$C$2392,"08-KENNEDY",ROTAVIRUS2!$I$3:$I$2391)</f>
        <v>63</v>
      </c>
      <c r="H14" s="100">
        <f>SUMIF(ROTAVIRUS2!$C$3:$C$2392,"08-KENNEDY",ROTAVIRUS2!$J$3:$J$2391)</f>
        <v>64</v>
      </c>
      <c r="I14" s="100">
        <f>SUMIF(ROTAVIRUS2!$C$3:$C$2392,"08-KENNEDY",ROTAVIRUS2!$K$3:$K$2391)</f>
        <v>76</v>
      </c>
      <c r="J14" s="100">
        <f>SUMIF(ROTAVIRUS2!$C$3:$C$2392,"08-KENNEDY",ROTAVIRUS2!$L$3:$L$2391)</f>
        <v>0</v>
      </c>
      <c r="K14" s="100">
        <f>SUMIF(ROTAVIRUS2!$C$3:$C$2392,"08-KENNEDY",ROTAVIRUS2!$M$3:$M$2391)</f>
        <v>0</v>
      </c>
      <c r="L14" s="100">
        <f>SUMIF(ROTAVIRUS2!$C$3:$C$2392,"08-KENNEDY",ROTAVIRUS2!$N$3:$N$2391)</f>
        <v>0</v>
      </c>
      <c r="M14" s="100">
        <f>SUMIF(ROTAVIRUS2!$C$3:$C$2392,"08-KENNEDY",ROTAVIRUS2!$O$3:$O$2391)</f>
        <v>0</v>
      </c>
      <c r="N14" s="100">
        <f>SUMIF(ROTAVIRUS2!$C$3:$C$2392,"08-KENNEDY",ROTAVIRUS2!$P$3:$P$2391)</f>
        <v>0</v>
      </c>
      <c r="O14" s="100">
        <f>SUMIF(ROTAVIRUS2!$C$3:$C$2392,"08-KENNEDY",ROTAVIRUS2!$Q$3:$Q$2391)</f>
        <v>0</v>
      </c>
      <c r="P14" s="99">
        <f t="shared" si="0"/>
        <v>330</v>
      </c>
      <c r="Q14" s="62">
        <f t="shared" si="1"/>
        <v>229.16666666666666</v>
      </c>
      <c r="R14" s="99">
        <f t="shared" si="2"/>
      </c>
    </row>
    <row r="15" spans="1:18" s="65" customFormat="1" ht="12.75">
      <c r="A15" s="61" t="s">
        <v>33</v>
      </c>
      <c r="B15" s="62">
        <f>SUMIF(ROTAVIRUS2!$C$3:$C$2392,"09-FONTIBON",ROTAVIRUS2!$D$3:$D$2391)</f>
        <v>125</v>
      </c>
      <c r="C15" s="62">
        <f>SUMIF(ROTAVIRUS2!$C$3:$C$2392,"09-FONTIBON",ROTAVIRUS2!$E$3:$E$2391)</f>
        <v>10.416666666666666</v>
      </c>
      <c r="D15" s="100">
        <f>SUMIF(ROTAVIRUS2!$C$3:$C$2392,"09-FONTIBON",ROTAVIRUS2!$F$3:$F$2391)</f>
        <v>19</v>
      </c>
      <c r="E15" s="100">
        <f>SUMIF(ROTAVIRUS2!$C$3:$C$2392,"09-FONTIBON",ROTAVIRUS2!$G$3:$G$2391)</f>
        <v>12</v>
      </c>
      <c r="F15" s="100">
        <f>SUMIF(ROTAVIRUS2!$C$3:$C$2392,"09-FONTIBON",ROTAVIRUS2!$H$3:$H$2391)</f>
        <v>22</v>
      </c>
      <c r="G15" s="100">
        <f>SUMIF(ROTAVIRUS2!$C$3:$C$2392,"09-FONTIBON",ROTAVIRUS2!$I$3:$I$2391)</f>
        <v>15</v>
      </c>
      <c r="H15" s="100">
        <f>SUMIF(ROTAVIRUS2!$C$3:$C$2392,"09-FONTIBON",ROTAVIRUS2!$J$3:$J$2391)</f>
        <v>17</v>
      </c>
      <c r="I15" s="100">
        <f>SUMIF(ROTAVIRUS2!$C$3:$C$2392,"09-FONTIBON",ROTAVIRUS2!$K$3:$K$2391)</f>
        <v>16</v>
      </c>
      <c r="J15" s="100">
        <f>SUMIF(ROTAVIRUS2!$C$3:$C$2392,"09-FONTIBON",ROTAVIRUS2!$L$3:$L$2391)</f>
        <v>0</v>
      </c>
      <c r="K15" s="100">
        <f>SUMIF(ROTAVIRUS2!$C$3:$C$2392,"09-FONTIBON",ROTAVIRUS2!$M$3:$M$2391)</f>
        <v>0</v>
      </c>
      <c r="L15" s="100">
        <f>SUMIF(ROTAVIRUS2!$C$3:$C$2392,"09-FONTIBON",ROTAVIRUS2!$N$3:$N$2391)</f>
        <v>0</v>
      </c>
      <c r="M15" s="100">
        <f>SUMIF(ROTAVIRUS2!$C$3:$C$2392,"09-FONTIBON",ROTAVIRUS2!$O$3:$O$2391)</f>
        <v>0</v>
      </c>
      <c r="N15" s="100">
        <f>SUMIF(ROTAVIRUS2!$C$3:$C$2392,"09-FONTIBON",ROTAVIRUS2!$P$3:$P$2391)</f>
        <v>0</v>
      </c>
      <c r="O15" s="100">
        <f>SUMIF(ROTAVIRUS2!$C$3:$C$2392,"09-FONTIBON",ROTAVIRUS2!$Q$3:$Q$2391)</f>
        <v>0</v>
      </c>
      <c r="P15" s="99">
        <f t="shared" si="0"/>
        <v>101</v>
      </c>
      <c r="Q15" s="62">
        <f t="shared" si="1"/>
        <v>80.8</v>
      </c>
      <c r="R15" s="99">
        <f t="shared" si="2"/>
        <v>24</v>
      </c>
    </row>
    <row r="16" spans="1:18" s="65" customFormat="1" ht="12.75">
      <c r="A16" s="61" t="s">
        <v>32</v>
      </c>
      <c r="B16" s="62">
        <f>SUMIF(ROTAVIRUS2!$C$3:$C$2392,"10-ENGATIVA",ROTAVIRUS2!$D$3:$D$2391)</f>
        <v>400</v>
      </c>
      <c r="C16" s="62">
        <f>SUMIF(ROTAVIRUS2!$C$3:$C$2392,"10-ENGATIVA",ROTAVIRUS2!$E$3:$E$2391)</f>
        <v>33.333333333333336</v>
      </c>
      <c r="D16" s="100">
        <f>SUMIF(ROTAVIRUS2!$C$3:$C$2392,"10-ENGATIVA",ROTAVIRUS2!$F$3:$F$2391)</f>
        <v>47</v>
      </c>
      <c r="E16" s="100">
        <f>SUMIF(ROTAVIRUS2!$C$3:$C$2392,"10-ENGATIVA",ROTAVIRUS2!$G$3:$G$2391)</f>
        <v>38</v>
      </c>
      <c r="F16" s="100">
        <f>SUMIF(ROTAVIRUS2!$C$3:$C$2392,"10-ENGATIVA",ROTAVIRUS2!$H$3:$H$2391)</f>
        <v>43</v>
      </c>
      <c r="G16" s="100">
        <f>SUMIF(ROTAVIRUS2!$C$3:$C$2392,"10-ENGATIVA",ROTAVIRUS2!$I$3:$I$2391)</f>
        <v>41</v>
      </c>
      <c r="H16" s="100">
        <f>SUMIF(ROTAVIRUS2!$C$3:$C$2392,"10-ENGATIVA",ROTAVIRUS2!$J$3:$J$2391)</f>
        <v>41</v>
      </c>
      <c r="I16" s="100">
        <f>SUMIF(ROTAVIRUS2!$C$3:$C$2392,"10-ENGATIVA",ROTAVIRUS2!$K$3:$K$2391)</f>
        <v>44</v>
      </c>
      <c r="J16" s="100">
        <f>SUMIF(ROTAVIRUS2!$C$3:$C$2392,"10-ENGATIVA",ROTAVIRUS2!$L$3:$L$2391)</f>
        <v>0</v>
      </c>
      <c r="K16" s="100">
        <f>SUMIF(ROTAVIRUS2!$C$3:$C$2392,"10-ENGATIVA",ROTAVIRUS2!$M$3:$M$2391)</f>
        <v>0</v>
      </c>
      <c r="L16" s="100">
        <f>SUMIF(ROTAVIRUS2!$C$3:$C$2392,"10-ENGATIVA",ROTAVIRUS2!$N$3:$N$2391)</f>
        <v>0</v>
      </c>
      <c r="M16" s="100">
        <f>SUMIF(ROTAVIRUS2!$C$3:$C$2392,"10-ENGATIVA",ROTAVIRUS2!$O$3:$O$2391)</f>
        <v>0</v>
      </c>
      <c r="N16" s="100">
        <f>SUMIF(ROTAVIRUS2!$C$3:$C$2392,"10-ENGATIVA",ROTAVIRUS2!$P$3:$P$2391)</f>
        <v>0</v>
      </c>
      <c r="O16" s="100">
        <f>SUMIF(ROTAVIRUS2!$C$3:$C$2392,"10-ENGATIVA",ROTAVIRUS2!$Q$3:$Q$2391)</f>
        <v>0</v>
      </c>
      <c r="P16" s="99">
        <f t="shared" si="0"/>
        <v>254</v>
      </c>
      <c r="Q16" s="62">
        <f t="shared" si="1"/>
        <v>63.5</v>
      </c>
      <c r="R16" s="99">
        <f t="shared" si="2"/>
        <v>146</v>
      </c>
    </row>
    <row r="17" spans="1:18" s="65" customFormat="1" ht="12.75">
      <c r="A17" s="61" t="s">
        <v>40</v>
      </c>
      <c r="B17" s="62">
        <f>SUMIF(ROTAVIRUS2!$C$3:$C$2392,"11-SUBA",ROTAVIRUS2!$D$3:$D$2391)</f>
        <v>793</v>
      </c>
      <c r="C17" s="62">
        <f>SUMIF(ROTAVIRUS2!$C$3:$C$2392,"11-SUBA",ROTAVIRUS2!$E$3:$E$2391)</f>
        <v>66.08333333333333</v>
      </c>
      <c r="D17" s="100">
        <f>SUMIF(ROTAVIRUS2!$C$3:$C$2392,"11-SUBA",ROTAVIRUS2!$F$3:$F$2391)</f>
        <v>76</v>
      </c>
      <c r="E17" s="100">
        <f>SUMIF(ROTAVIRUS2!$C$3:$C$2392,"11-SUBA",ROTAVIRUS2!$G$3:$G$2391)</f>
        <v>120</v>
      </c>
      <c r="F17" s="100">
        <f>SUMIF(ROTAVIRUS2!$C$3:$C$2392,"11-SUBA",ROTAVIRUS2!$H$3:$H$2391)</f>
        <v>145</v>
      </c>
      <c r="G17" s="100">
        <f>SUMIF(ROTAVIRUS2!$C$3:$C$2392,"11-SUBA",ROTAVIRUS2!$I$3:$I$2391)</f>
        <v>156</v>
      </c>
      <c r="H17" s="100">
        <f>SUMIF(ROTAVIRUS2!$C$3:$C$2392,"11-SUBA",ROTAVIRUS2!$J$3:$J$2391)</f>
        <v>133</v>
      </c>
      <c r="I17" s="100">
        <f>SUMIF(ROTAVIRUS2!$C$3:$C$2392,"11-SUBA",ROTAVIRUS2!$K$3:$K$2391)</f>
        <v>138</v>
      </c>
      <c r="J17" s="100">
        <f>SUMIF(ROTAVIRUS2!$C$3:$C$2392,"11-SUBA",ROTAVIRUS2!$L$3:$L$2391)</f>
        <v>0</v>
      </c>
      <c r="K17" s="100">
        <f>SUMIF(ROTAVIRUS2!$C$3:$C$2392,"11-SUBA",ROTAVIRUS2!$M$3:$M$2391)</f>
        <v>0</v>
      </c>
      <c r="L17" s="100">
        <f>SUMIF(ROTAVIRUS2!$C$3:$C$2392,"11-SUBA",ROTAVIRUS2!$N$3:$N$2391)</f>
        <v>0</v>
      </c>
      <c r="M17" s="100">
        <f>SUMIF(ROTAVIRUS2!$C$3:$C$2392,"11-SUBA",ROTAVIRUS2!$O$3:$O$2391)</f>
        <v>0</v>
      </c>
      <c r="N17" s="100">
        <f>SUMIF(ROTAVIRUS2!$C$3:$C$2392,"11-SUBA",ROTAVIRUS2!$P$3:$P$2391)</f>
        <v>0</v>
      </c>
      <c r="O17" s="100">
        <f>SUMIF(ROTAVIRUS2!$C$3:$C$2392,"11-SUBA",ROTAVIRUS2!$Q$3:$Q$2391)</f>
        <v>0</v>
      </c>
      <c r="P17" s="99">
        <f t="shared" si="0"/>
        <v>768</v>
      </c>
      <c r="Q17" s="62">
        <f t="shared" si="1"/>
        <v>96.84741488020177</v>
      </c>
      <c r="R17" s="99">
        <f t="shared" si="2"/>
        <v>25</v>
      </c>
    </row>
    <row r="18" spans="1:18" s="65" customFormat="1" ht="12.75">
      <c r="A18" s="61" t="s">
        <v>27</v>
      </c>
      <c r="B18" s="62">
        <f>SUMIF(ROTAVIRUS2!$C$3:$C$2392,"12-BARRIOS UNIDOS",ROTAVIRUS2!$D$3:$D$2391)</f>
        <v>156</v>
      </c>
      <c r="C18" s="62">
        <f>SUMIF(ROTAVIRUS2!$C$3:$C$2392,"12-BARRIOS UNIDOS",ROTAVIRUS2!$E$3:$E$2391)</f>
        <v>13</v>
      </c>
      <c r="D18" s="100">
        <f>SUMIF(ROTAVIRUS2!$C$3:$C$2392,"12-BARRIOS UNIDOS",ROTAVIRUS2!$F$3:$F$2391)</f>
        <v>74</v>
      </c>
      <c r="E18" s="100">
        <f>SUMIF(ROTAVIRUS2!$C$3:$C$2392,"12-BARRIOS UNIDOS",ROTAVIRUS2!$G$3:$G$2391)</f>
        <v>56</v>
      </c>
      <c r="F18" s="100">
        <f>SUMIF(ROTAVIRUS2!$C$3:$C$2392,"12-BARRIOS UNIDOS",ROTAVIRUS2!$H$3:$H$2391)</f>
        <v>40</v>
      </c>
      <c r="G18" s="100">
        <f>SUMIF(ROTAVIRUS2!$C$3:$C$2392,"12-BARRIOS UNIDOS",ROTAVIRUS2!$I$3:$I$2391)</f>
        <v>34</v>
      </c>
      <c r="H18" s="100">
        <f>SUMIF(ROTAVIRUS2!$C$3:$C$2392,"12-BARRIOS UNIDOS",ROTAVIRUS2!$J$3:$J$2391)</f>
        <v>42</v>
      </c>
      <c r="I18" s="100">
        <f>SUMIF(ROTAVIRUS2!$C$3:$C$2392,"12-BARRIOS UNIDOS",ROTAVIRUS2!$K$3:$K$2391)</f>
        <v>43</v>
      </c>
      <c r="J18" s="100">
        <f>SUMIF(ROTAVIRUS2!$C$3:$C$2392,"12-BARRIOS UNIDOS",ROTAVIRUS2!$L$3:$L$2391)</f>
        <v>0</v>
      </c>
      <c r="K18" s="100">
        <f>SUMIF(ROTAVIRUS2!$C$3:$C$2392,"12-BARRIOS UNIDOS",ROTAVIRUS2!$M$3:$M$2391)</f>
        <v>0</v>
      </c>
      <c r="L18" s="100">
        <f>SUMIF(ROTAVIRUS2!$C$3:$C$2392,"12-BARRIOS UNIDOS",ROTAVIRUS2!$N$3:$N$2391)</f>
        <v>0</v>
      </c>
      <c r="M18" s="100">
        <f>SUMIF(ROTAVIRUS2!$C$3:$C$2392,"12-BARRIOS UNIDOS",ROTAVIRUS2!$O$3:$O$2391)</f>
        <v>0</v>
      </c>
      <c r="N18" s="100">
        <f>SUMIF(ROTAVIRUS2!$C$3:$C$2392,"12-BARRIOS UNIDOS",ROTAVIRUS2!$P$3:$P$2391)</f>
        <v>0</v>
      </c>
      <c r="O18" s="100">
        <f>SUMIF(ROTAVIRUS2!$C$3:$C$2392,"12-BARRIOS UNIDOS",ROTAVIRUS2!$Q$3:$Q$2391)</f>
        <v>0</v>
      </c>
      <c r="P18" s="99">
        <f t="shared" si="0"/>
        <v>289</v>
      </c>
      <c r="Q18" s="62">
        <f t="shared" si="1"/>
        <v>185.25641025641025</v>
      </c>
      <c r="R18" s="99">
        <f t="shared" si="2"/>
      </c>
    </row>
    <row r="19" spans="1:18" s="65" customFormat="1" ht="12.75">
      <c r="A19" s="61" t="s">
        <v>42</v>
      </c>
      <c r="B19" s="62">
        <f>SUMIF(ROTAVIRUS2!$C$3:$C$2392,"13-TEUSAQUILLO",ROTAVIRUS2!$D$3:$D$2391)</f>
        <v>50</v>
      </c>
      <c r="C19" s="62">
        <f>SUMIF(ROTAVIRUS2!$C$3:$C$2392,"13-TEUSAQUILLO",ROTAVIRUS2!$E$3:$E$2391)</f>
        <v>4.166666666666667</v>
      </c>
      <c r="D19" s="100">
        <f>SUMIF(ROTAVIRUS2!$C$3:$C$2392,"13-TEUSAQUILLO",ROTAVIRUS2!$F$3:$F$2391)</f>
        <v>7</v>
      </c>
      <c r="E19" s="100">
        <f>SUMIF(ROTAVIRUS2!$C$3:$C$2392,"13-TEUSAQUILLO",ROTAVIRUS2!$G$3:$G$2391)</f>
        <v>3</v>
      </c>
      <c r="F19" s="100">
        <f>SUMIF(ROTAVIRUS2!$C$3:$C$2392,"13-TEUSAQUILLO",ROTAVIRUS2!$H$3:$H$2391)</f>
        <v>8</v>
      </c>
      <c r="G19" s="100">
        <f>SUMIF(ROTAVIRUS2!$C$3:$C$2392,"13-TEUSAQUILLO",ROTAVIRUS2!$I$3:$I$2391)</f>
        <v>6</v>
      </c>
      <c r="H19" s="100">
        <f>SUMIF(ROTAVIRUS2!$C$3:$C$2392,"13-TEUSAQUILLO",ROTAVIRUS2!$J$3:$J$2391)</f>
        <v>8</v>
      </c>
      <c r="I19" s="100">
        <f>SUMIF(ROTAVIRUS2!$C$3:$C$2392,"13-TEUSAQUILLO",ROTAVIRUS2!$K$3:$K$2391)</f>
        <v>2</v>
      </c>
      <c r="J19" s="100">
        <f>SUMIF(ROTAVIRUS2!$C$3:$C$2392,"13-TEUSAQUILLO",ROTAVIRUS2!$L$3:$L$2391)</f>
        <v>0</v>
      </c>
      <c r="K19" s="100">
        <f>SUMIF(ROTAVIRUS2!$C$3:$C$2392,"13-TEUSAQUILLO",ROTAVIRUS2!$M$3:$M$2391)</f>
        <v>0</v>
      </c>
      <c r="L19" s="100">
        <f>SUMIF(ROTAVIRUS2!$C$3:$C$2392,"13-TEUSAQUILLO",ROTAVIRUS2!$N$3:$N$2391)</f>
        <v>0</v>
      </c>
      <c r="M19" s="100">
        <f>SUMIF(ROTAVIRUS2!$C$3:$C$2392,"13-TEUSAQUILLO",ROTAVIRUS2!$O$3:$O$2391)</f>
        <v>0</v>
      </c>
      <c r="N19" s="100">
        <f>SUMIF(ROTAVIRUS2!$C$3:$C$2392,"13-TEUSAQUILLO",ROTAVIRUS2!$P$3:$P$2391)</f>
        <v>0</v>
      </c>
      <c r="O19" s="100">
        <f>SUMIF(ROTAVIRUS2!$C$3:$C$2392,"13-TEUSAQUILLO",ROTAVIRUS2!$Q$3:$Q$2391)</f>
        <v>0</v>
      </c>
      <c r="P19" s="99">
        <f t="shared" si="0"/>
        <v>34</v>
      </c>
      <c r="Q19" s="62">
        <f t="shared" si="1"/>
        <v>68</v>
      </c>
      <c r="R19" s="99">
        <f t="shared" si="2"/>
        <v>16</v>
      </c>
    </row>
    <row r="20" spans="1:18" s="65" customFormat="1" ht="12.75">
      <c r="A20" s="61" t="s">
        <v>55</v>
      </c>
      <c r="B20" s="62">
        <f>SUMIF(ROTAVIRUS2!$C$3:$C$2392,"14-LOS MARTIRES",ROTAVIRUS2!$D$3:$D$2391)</f>
        <v>197</v>
      </c>
      <c r="C20" s="62">
        <f>SUMIF(ROTAVIRUS2!$C$3:$C$2392,"14-LOS MARTIRES",ROTAVIRUS2!$E$3:$E$2391)</f>
        <v>16.416666666666668</v>
      </c>
      <c r="D20" s="100">
        <f>SUMIF(ROTAVIRUS2!$C$3:$C$2392,"14-LOS MARTIRES",ROTAVIRUS2!$F$3:$F$2391)</f>
        <v>14</v>
      </c>
      <c r="E20" s="100">
        <f>SUMIF(ROTAVIRUS2!$C$3:$C$2392,"14-LOS MARTIRES",ROTAVIRUS2!$G$3:$G$2391)</f>
        <v>14</v>
      </c>
      <c r="F20" s="100">
        <f>SUMIF(ROTAVIRUS2!$C$3:$C$2392,"14-LOS MARTIRES",ROTAVIRUS2!$H$3:$H$2391)</f>
        <v>21</v>
      </c>
      <c r="G20" s="100">
        <f>SUMIF(ROTAVIRUS2!$C$3:$C$2392,"14-LOS MARTIRES",ROTAVIRUS2!$I$3:$I$2391)</f>
        <v>21</v>
      </c>
      <c r="H20" s="100">
        <f>SUMIF(ROTAVIRUS2!$C$3:$C$2392,"14-LOS MARTIRES",ROTAVIRUS2!$J$3:$J$2391)</f>
        <v>21</v>
      </c>
      <c r="I20" s="100">
        <f>SUMIF(ROTAVIRUS2!$C$3:$C$2392,"14-LOS MARTIRES",ROTAVIRUS2!$K$3:$K$2391)</f>
        <v>28</v>
      </c>
      <c r="J20" s="100">
        <f>SUMIF(ROTAVIRUS2!$C$3:$C$2392,"14-LOS MARTIRES",ROTAVIRUS2!$L$3:$L$2391)</f>
        <v>0</v>
      </c>
      <c r="K20" s="100">
        <f>SUMIF(ROTAVIRUS2!$C$3:$C$2392,"14-LOS MARTIRES",ROTAVIRUS2!$M$3:$M$2391)</f>
        <v>0</v>
      </c>
      <c r="L20" s="100">
        <f>SUMIF(ROTAVIRUS2!$C$3:$C$2392,"14-LOS MARTIRES",ROTAVIRUS2!$N$3:$N$2391)</f>
        <v>0</v>
      </c>
      <c r="M20" s="100">
        <f>SUMIF(ROTAVIRUS2!$C$3:$C$2392,"14-LOS MARTIRES",ROTAVIRUS2!$O$3:$O$2391)</f>
        <v>0</v>
      </c>
      <c r="N20" s="100">
        <f>SUMIF(ROTAVIRUS2!$C$3:$C$2392,"14-LOS MARTIRES",ROTAVIRUS2!$P$3:$P$2391)</f>
        <v>0</v>
      </c>
      <c r="O20" s="100">
        <f>SUMIF(ROTAVIRUS2!$C$3:$C$2392,"14-LOS MARTIRES",ROTAVIRUS2!$Q$3:$Q$2391)</f>
        <v>0</v>
      </c>
      <c r="P20" s="99">
        <f t="shared" si="0"/>
        <v>119</v>
      </c>
      <c r="Q20" s="62">
        <f t="shared" si="1"/>
        <v>60.40609137055838</v>
      </c>
      <c r="R20" s="99">
        <f t="shared" si="2"/>
        <v>78</v>
      </c>
    </row>
    <row r="21" spans="1:18" s="65" customFormat="1" ht="12.75">
      <c r="A21" s="61" t="s">
        <v>26</v>
      </c>
      <c r="B21" s="62">
        <f>SUMIF(ROTAVIRUS2!$C$3:$C$2392,"15-ANTONIO NARIÑO",ROTAVIRUS2!$D$3:$D$2391)</f>
        <v>24</v>
      </c>
      <c r="C21" s="62">
        <f>SUMIF(ROTAVIRUS2!$C$3:$C$2392,"15-ANTONIO NARIÑO",ROTAVIRUS2!$E$3:$E$2391)</f>
        <v>2</v>
      </c>
      <c r="D21" s="100">
        <f>SUMIF(ROTAVIRUS2!$C$3:$C$2392,"15-ANTONIO NARIÑO",ROTAVIRUS2!$F$3:$F$2391)</f>
        <v>39</v>
      </c>
      <c r="E21" s="100">
        <f>SUMIF(ROTAVIRUS2!$C$3:$C$2392,"15-ANTONIO NARIÑO",ROTAVIRUS2!$G$3:$G$2391)</f>
        <v>29</v>
      </c>
      <c r="F21" s="100">
        <f>SUMIF(ROTAVIRUS2!$C$3:$C$2392,"15-ANTONIO NARIÑO",ROTAVIRUS2!$H$3:$H$2391)</f>
        <v>35</v>
      </c>
      <c r="G21" s="100">
        <f>SUMIF(ROTAVIRUS2!$C$3:$C$2392,"15-ANTONIO NARIÑO",ROTAVIRUS2!$I$3:$I$2391)</f>
        <v>18</v>
      </c>
      <c r="H21" s="100">
        <f>SUMIF(ROTAVIRUS2!$C$3:$C$2392,"15-ANTONIO NARIÑO",ROTAVIRUS2!$J$3:$J$2391)</f>
        <v>29</v>
      </c>
      <c r="I21" s="100">
        <f>SUMIF(ROTAVIRUS2!$C$3:$C$2392,"15-ANTONIO NARIÑO",ROTAVIRUS2!$K$3:$K$2391)</f>
        <v>21</v>
      </c>
      <c r="J21" s="100">
        <f>SUMIF(ROTAVIRUS2!$C$3:$C$2392,"15-ANTONIO NARIÑO",ROTAVIRUS2!$L$3:$L$2391)</f>
        <v>0</v>
      </c>
      <c r="K21" s="100">
        <f>SUMIF(ROTAVIRUS2!$C$3:$C$2392,"15-ANTONIO NARIÑO",ROTAVIRUS2!$M$3:$M$2391)</f>
        <v>0</v>
      </c>
      <c r="L21" s="100">
        <f>SUMIF(ROTAVIRUS2!$C$3:$C$2392,"15-ANTONIO NARIÑO",ROTAVIRUS2!$N$3:$N$2391)</f>
        <v>0</v>
      </c>
      <c r="M21" s="100">
        <f>SUMIF(ROTAVIRUS2!$C$3:$C$2392,"15-ANTONIO NARIÑO",ROTAVIRUS2!$O$3:$O$2391)</f>
        <v>0</v>
      </c>
      <c r="N21" s="100">
        <f>SUMIF(ROTAVIRUS2!$C$3:$C$2392,"15-ANTONIO NARIÑO",ROTAVIRUS2!$P$3:$P$2391)</f>
        <v>0</v>
      </c>
      <c r="O21" s="100">
        <f>SUMIF(ROTAVIRUS2!$C$3:$C$2392,"15-ANTONIO NARIÑO",ROTAVIRUS2!$Q$3:$Q$2391)</f>
        <v>0</v>
      </c>
      <c r="P21" s="99">
        <f t="shared" si="0"/>
        <v>171</v>
      </c>
      <c r="Q21" s="62">
        <f t="shared" si="1"/>
        <v>712.5</v>
      </c>
      <c r="R21" s="99">
        <f t="shared" si="2"/>
      </c>
    </row>
    <row r="22" spans="1:18" s="65" customFormat="1" ht="12.75">
      <c r="A22" s="61" t="s">
        <v>36</v>
      </c>
      <c r="B22" s="62">
        <f>SUMIF(ROTAVIRUS2!$C$3:$C$2392,"16-PUENTE ARANDA",ROTAVIRUS2!$D$3:$D$2391)</f>
        <v>12</v>
      </c>
      <c r="C22" s="62">
        <f>SUMIF(ROTAVIRUS2!$C$3:$C$2392,"16-PUENTE ARANDA",ROTAVIRUS2!$E$3:$E$2391)</f>
        <v>1</v>
      </c>
      <c r="D22" s="100">
        <f>SUMIF(ROTAVIRUS2!$C$3:$C$2392,"16-PUENTE ARANDA",ROTAVIRUS2!$F$3:$F$2391)</f>
        <v>8</v>
      </c>
      <c r="E22" s="100">
        <f>SUMIF(ROTAVIRUS2!$C$3:$C$2392,"16-PUENTE ARANDA",ROTAVIRUS2!$G$3:$G$2391)</f>
        <v>5</v>
      </c>
      <c r="F22" s="100">
        <f>SUMIF(ROTAVIRUS2!$C$3:$C$2392,"16-PUENTE ARANDA",ROTAVIRUS2!$H$3:$H$2391)</f>
        <v>2</v>
      </c>
      <c r="G22" s="100">
        <f>SUMIF(ROTAVIRUS2!$C$3:$C$2392,"16-PUENTE ARANDA",ROTAVIRUS2!$I$3:$I$2391)</f>
        <v>4</v>
      </c>
      <c r="H22" s="100">
        <f>SUMIF(ROTAVIRUS2!$C$3:$C$2392,"16-PUENTE ARANDA",ROTAVIRUS2!$J$3:$J$2391)</f>
        <v>2</v>
      </c>
      <c r="I22" s="100">
        <f>SUMIF(ROTAVIRUS2!$C$3:$C$2392,"16-PUENTE ARANDA",ROTAVIRUS2!$K$3:$K$2391)</f>
        <v>6</v>
      </c>
      <c r="J22" s="100">
        <f>SUMIF(ROTAVIRUS2!$C$3:$C$2392,"16-PUENTE ARANDA",ROTAVIRUS2!$L$3:$L$2391)</f>
        <v>0</v>
      </c>
      <c r="K22" s="100">
        <f>SUMIF(ROTAVIRUS2!$C$3:$C$2392,"16-PUENTE ARANDA",ROTAVIRUS2!$M$3:$M$2391)</f>
        <v>0</v>
      </c>
      <c r="L22" s="100">
        <f>SUMIF(ROTAVIRUS2!$C$3:$C$2392,"16-PUENTE ARANDA",ROTAVIRUS2!$N$3:$N$2391)</f>
        <v>0</v>
      </c>
      <c r="M22" s="100">
        <f>SUMIF(ROTAVIRUS2!$C$3:$C$2392,"16-PUENTE ARANDA",ROTAVIRUS2!$O$3:$O$2391)</f>
        <v>0</v>
      </c>
      <c r="N22" s="100">
        <f>SUMIF(ROTAVIRUS2!$C$3:$C$2392,"16-PUENTE ARANDA",ROTAVIRUS2!$P$3:$P$2391)</f>
        <v>0</v>
      </c>
      <c r="O22" s="100">
        <f>SUMIF(ROTAVIRUS2!$C$3:$C$2392,"16-PUENTE ARANDA",ROTAVIRUS2!$Q$3:$Q$2391)</f>
        <v>0</v>
      </c>
      <c r="P22" s="99">
        <f t="shared" si="0"/>
        <v>27</v>
      </c>
      <c r="Q22" s="62">
        <f t="shared" si="1"/>
        <v>225</v>
      </c>
      <c r="R22" s="99">
        <f t="shared" si="2"/>
      </c>
    </row>
    <row r="23" spans="1:18" s="65" customFormat="1" ht="12.75">
      <c r="A23" s="61" t="s">
        <v>56</v>
      </c>
      <c r="B23" s="62">
        <f>SUMIF(ROTAVIRUS2!$C$3:$C$2392,"17-LA CANDELARIA",ROTAVIRUS2!$D$3:$D$2391)</f>
        <v>13</v>
      </c>
      <c r="C23" s="62">
        <f>SUMIF(ROTAVIRUS2!$C$3:$C$2392,"17-LA CANDELARIA",ROTAVIRUS2!$E$3:$E$2391)</f>
        <v>1.0833333333333333</v>
      </c>
      <c r="D23" s="100">
        <f>SUMIF(ROTAVIRUS2!$C$3:$C$2392,"17-LA CANDELARIA",ROTAVIRUS2!$F$3:$F$2391)</f>
        <v>2</v>
      </c>
      <c r="E23" s="100">
        <f>SUMIF(ROTAVIRUS2!$C$3:$C$2392,"17-LA CANDELARIA",ROTAVIRUS2!$G$3:$G$2391)</f>
        <v>0</v>
      </c>
      <c r="F23" s="100">
        <f>SUMIF(ROTAVIRUS2!$C$3:$C$2392,"17-LA CANDELARIA",ROTAVIRUS2!$H$3:$H$2391)</f>
        <v>1</v>
      </c>
      <c r="G23" s="100">
        <f>SUMIF(ROTAVIRUS2!$C$3:$C$2392,"17-LA CANDELARIA",ROTAVIRUS2!$I$3:$I$2391)</f>
        <v>2</v>
      </c>
      <c r="H23" s="100">
        <f>SUMIF(ROTAVIRUS2!$C$3:$C$2392,"17-LA CANDELARIA",ROTAVIRUS2!$J$3:$J$2391)</f>
        <v>2</v>
      </c>
      <c r="I23" s="100">
        <f>SUMIF(ROTAVIRUS2!$C$3:$C$2392,"17-LA CANDELARIA",ROTAVIRUS2!$K$3:$K$2391)</f>
        <v>1</v>
      </c>
      <c r="J23" s="100">
        <f>SUMIF(ROTAVIRUS2!$C$3:$C$2392,"17-LA CANDELARIA",ROTAVIRUS2!$L$3:$L$2391)</f>
        <v>0</v>
      </c>
      <c r="K23" s="100">
        <f>SUMIF(ROTAVIRUS2!$C$3:$C$2392,"17-LA CANDELARIA",ROTAVIRUS2!$M$3:$M$2391)</f>
        <v>0</v>
      </c>
      <c r="L23" s="100">
        <f>SUMIF(ROTAVIRUS2!$C$3:$C$2392,"17-LA CANDELARIA",ROTAVIRUS2!$N$3:$N$2391)</f>
        <v>0</v>
      </c>
      <c r="M23" s="100">
        <f>SUMIF(ROTAVIRUS2!$C$3:$C$2392,"17-LA CANDELARIA",ROTAVIRUS2!$O$3:$O$2391)</f>
        <v>0</v>
      </c>
      <c r="N23" s="100">
        <f>SUMIF(ROTAVIRUS2!$C$3:$C$2392,"17-LA CANDELARIA",ROTAVIRUS2!$P$3:$P$2391)</f>
        <v>0</v>
      </c>
      <c r="O23" s="100">
        <f>SUMIF(ROTAVIRUS2!$C$3:$C$2392,"17-LA CANDELARIA",ROTAVIRUS2!$Q$3:$Q$2391)</f>
        <v>0</v>
      </c>
      <c r="P23" s="99">
        <f t="shared" si="0"/>
        <v>8</v>
      </c>
      <c r="Q23" s="62">
        <f t="shared" si="1"/>
        <v>61.53846153846154</v>
      </c>
      <c r="R23" s="99">
        <f t="shared" si="2"/>
        <v>5</v>
      </c>
    </row>
    <row r="24" spans="1:18" s="65" customFormat="1" ht="12.75">
      <c r="A24" s="61" t="s">
        <v>37</v>
      </c>
      <c r="B24" s="62">
        <f>SUMIF(ROTAVIRUS2!$C$3:$C$2392,"18-RAFAEL URIBE URIBE",ROTAVIRUS2!$D$3:$D$2391)</f>
        <v>174</v>
      </c>
      <c r="C24" s="62">
        <f>SUMIF(ROTAVIRUS2!$C$3:$C$2392,"18-RAFAEL URIBE URIBE",ROTAVIRUS2!$E$3:$E$2391)</f>
        <v>14.5</v>
      </c>
      <c r="D24" s="100">
        <f>SUMIF(ROTAVIRUS2!$C$3:$C$2392,"18-RAFAEL URIBE URIBE",ROTAVIRUS2!$F$3:$F$2391)</f>
        <v>36</v>
      </c>
      <c r="E24" s="100">
        <f>SUMIF(ROTAVIRUS2!$C$3:$C$2392,"18-RAFAEL URIBE URIBE",ROTAVIRUS2!$G$3:$G$2391)</f>
        <v>25</v>
      </c>
      <c r="F24" s="100">
        <f>SUMIF(ROTAVIRUS2!$C$3:$C$2392,"18-RAFAEL URIBE URIBE",ROTAVIRUS2!$H$3:$H$2391)</f>
        <v>50</v>
      </c>
      <c r="G24" s="100">
        <f>SUMIF(ROTAVIRUS2!$C$3:$C$2392,"18-RAFAEL URIBE URIBE",ROTAVIRUS2!$I$3:$I$2391)</f>
        <v>45</v>
      </c>
      <c r="H24" s="100">
        <f>SUMIF(ROTAVIRUS2!$C$3:$C$2392,"18-RAFAEL URIBE URIBE",ROTAVIRUS2!$J$3:$J$2391)</f>
        <v>48</v>
      </c>
      <c r="I24" s="100">
        <f>SUMIF(ROTAVIRUS2!$C$3:$C$2392,"18-RAFAEL URIBE URIBE",ROTAVIRUS2!$K$3:$K$2391)</f>
        <v>64</v>
      </c>
      <c r="J24" s="100">
        <f>SUMIF(ROTAVIRUS2!$C$3:$C$2392,"18-RAFAEL URIBE URIBE",ROTAVIRUS2!$L$3:$L$2391)</f>
        <v>0</v>
      </c>
      <c r="K24" s="100">
        <f>SUMIF(ROTAVIRUS2!$C$3:$C$2392,"18-RAFAEL URIBE URIBE",ROTAVIRUS2!$M$3:$M$2391)</f>
        <v>0</v>
      </c>
      <c r="L24" s="100">
        <f>SUMIF(ROTAVIRUS2!$C$3:$C$2392,"18-RAFAEL URIBE URIBE",ROTAVIRUS2!$N$3:$N$2391)</f>
        <v>0</v>
      </c>
      <c r="M24" s="100">
        <f>SUMIF(ROTAVIRUS2!$C$3:$C$2392,"18-RAFAEL URIBE URIBE",ROTAVIRUS2!$O$3:$O$2391)</f>
        <v>0</v>
      </c>
      <c r="N24" s="100">
        <f>SUMIF(ROTAVIRUS2!$C$3:$C$2392,"18-RAFAEL URIBE URIBE",ROTAVIRUS2!$P$3:$P$2391)</f>
        <v>0</v>
      </c>
      <c r="O24" s="100">
        <f>SUMIF(ROTAVIRUS2!$C$3:$C$2392,"18-RAFAEL URIBE URIBE",ROTAVIRUS2!$Q$3:$Q$2391)</f>
        <v>0</v>
      </c>
      <c r="P24" s="99">
        <f t="shared" si="0"/>
        <v>268</v>
      </c>
      <c r="Q24" s="62">
        <f t="shared" si="1"/>
        <v>154.02298850574712</v>
      </c>
      <c r="R24" s="99">
        <f t="shared" si="2"/>
      </c>
    </row>
    <row r="25" spans="1:18" s="65" customFormat="1" ht="12.75">
      <c r="A25" s="61" t="s">
        <v>31</v>
      </c>
      <c r="B25" s="62">
        <f>SUMIF(ROTAVIRUS2!$C$3:$C$2392,"19-CIUDAD BOLIVAR",ROTAVIRUS2!$D$3:$D$2391)</f>
        <v>1799</v>
      </c>
      <c r="C25" s="62">
        <f>SUMIF(ROTAVIRUS2!$C$3:$C$2392,"19-CIUDAD BOLIVAR",ROTAVIRUS2!$E$3:$E$2391)</f>
        <v>149.91666666666666</v>
      </c>
      <c r="D25" s="100">
        <f>SUMIF(ROTAVIRUS2!$C$3:$C$2392,"19-CIUDAD BOLIVAR",ROTAVIRUS2!$F$3:$F$2391)</f>
        <v>42</v>
      </c>
      <c r="E25" s="100">
        <f>SUMIF(ROTAVIRUS2!$C$3:$C$2392,"19-CIUDAD BOLIVAR",ROTAVIRUS2!$G$3:$G$2391)</f>
        <v>40</v>
      </c>
      <c r="F25" s="100">
        <f>SUMIF(ROTAVIRUS2!$C$3:$C$2392,"19-CIUDAD BOLIVAR",ROTAVIRUS2!$H$3:$H$2391)</f>
        <v>56</v>
      </c>
      <c r="G25" s="100">
        <f>SUMIF(ROTAVIRUS2!$C$3:$C$2392,"19-CIUDAD BOLIVAR",ROTAVIRUS2!$I$3:$I$2391)</f>
        <v>57</v>
      </c>
      <c r="H25" s="100">
        <f>SUMIF(ROTAVIRUS2!$C$3:$C$2392,"19-CIUDAD BOLIVAR",ROTAVIRUS2!$J$3:$J$2391)</f>
        <v>36</v>
      </c>
      <c r="I25" s="100">
        <f>SUMIF(ROTAVIRUS2!$C$3:$C$2392,"19-CIUDAD BOLIVAR",ROTAVIRUS2!$K$3:$K$2391)</f>
        <v>29</v>
      </c>
      <c r="J25" s="100">
        <f>SUMIF(ROTAVIRUS2!$C$3:$C$2392,"19-CIUDAD BOLIVAR",ROTAVIRUS2!$L$3:$L$2391)</f>
        <v>0</v>
      </c>
      <c r="K25" s="100">
        <f>SUMIF(ROTAVIRUS2!$C$3:$C$2392,"19-CIUDAD BOLIVAR",ROTAVIRUS2!$M$3:$M$2391)</f>
        <v>0</v>
      </c>
      <c r="L25" s="100">
        <f>SUMIF(ROTAVIRUS2!$C$3:$C$2392,"19-CIUDAD BOLIVAR",ROTAVIRUS2!$N$3:$N$2391)</f>
        <v>0</v>
      </c>
      <c r="M25" s="100">
        <f>SUMIF(ROTAVIRUS2!$C$3:$C$2392,"19-CIUDAD BOLIVAR",ROTAVIRUS2!$O$3:$O$2391)</f>
        <v>0</v>
      </c>
      <c r="N25" s="100">
        <f>SUMIF(ROTAVIRUS2!$C$3:$C$2392,"19-CIUDAD BOLIVAR",ROTAVIRUS2!$P$3:$P$2391)</f>
        <v>0</v>
      </c>
      <c r="O25" s="100">
        <f>SUMIF(ROTAVIRUS2!$C$3:$C$2392,"19-CIUDAD BOLIVAR",ROTAVIRUS2!$Q$3:$Q$2391)</f>
        <v>0</v>
      </c>
      <c r="P25" s="99">
        <f t="shared" si="0"/>
        <v>260</v>
      </c>
      <c r="Q25" s="62">
        <f t="shared" si="1"/>
        <v>14.452473596442468</v>
      </c>
      <c r="R25" s="99">
        <f t="shared" si="2"/>
        <v>1539</v>
      </c>
    </row>
    <row r="26" spans="1:18" s="65" customFormat="1" ht="12.75">
      <c r="A26" s="61" t="s">
        <v>41</v>
      </c>
      <c r="B26" s="62">
        <f>SUMIF(ROTAVIRUS2!$C$3:$C$2392,"20-SUMAPAZ",ROTAVIRUS2!$D$3:$D$2391)</f>
        <v>0</v>
      </c>
      <c r="C26" s="62">
        <f>SUMIF(ROTAVIRUS2!$C$3:$C$2392,"20-SUMAPAZ",ROTAVIRUS2!$E$3:$E$2391)</f>
        <v>0</v>
      </c>
      <c r="D26" s="100">
        <f>SUMIF(ROTAVIRUS2!$C$3:$C$2392,"20-SUMAPAZ",ROTAVIRUS2!$F$3:$F$2391)</f>
        <v>0</v>
      </c>
      <c r="E26" s="100">
        <f>SUMIF(ROTAVIRUS2!$C$3:$C$2392,"20-SUMAPAZ",ROTAVIRUS2!$G$3:$G$2391)</f>
        <v>0</v>
      </c>
      <c r="F26" s="100">
        <f>SUMIF(ROTAVIRUS2!$C$3:$C$2392,"20-SUMAPAZ",ROTAVIRUS2!$H$3:$H$2391)</f>
        <v>0</v>
      </c>
      <c r="G26" s="100">
        <f>SUMIF(ROTAVIRUS2!$C$3:$C$2392,"20-SUMAPAZ",ROTAVIRUS2!$I$3:$I$2391)</f>
        <v>0</v>
      </c>
      <c r="H26" s="100">
        <f>SUMIF(ROTAVIRUS2!$C$3:$C$2392,"20-SUMAPAZ",ROTAVIRUS2!$J$3:$J$2391)</f>
        <v>0</v>
      </c>
      <c r="I26" s="100">
        <f>SUMIF(ROTAVIRUS2!$C$3:$C$2392,"20-SUMAPAZ",ROTAVIRUS2!$K$3:$K$2391)</f>
        <v>0</v>
      </c>
      <c r="J26" s="100">
        <f>SUMIF(ROTAVIRUS2!$C$3:$C$2392,"20-SUMAPAZ",ROTAVIRUS2!$L$3:$L$2391)</f>
        <v>0</v>
      </c>
      <c r="K26" s="100">
        <f>SUMIF(ROTAVIRUS2!$C$3:$C$2392,"20-SUMAPAZ",ROTAVIRUS2!$M$3:$M$2391)</f>
        <v>0</v>
      </c>
      <c r="L26" s="100">
        <f>SUMIF(ROTAVIRUS2!$C$3:$C$2392,"20-SUMAPAZ",ROTAVIRUS2!$N$3:$N$2391)</f>
        <v>0</v>
      </c>
      <c r="M26" s="100">
        <f>SUMIF(ROTAVIRUS2!$C$3:$C$2392,"20-SUMAPAZ",ROTAVIRUS2!$O$3:$O$2391)</f>
        <v>0</v>
      </c>
      <c r="N26" s="100">
        <f>SUMIF(ROTAVIRUS2!$C$3:$C$2392,"20-SUMAPAZ",ROTAVIRUS2!$P$3:$P$2391)</f>
        <v>0</v>
      </c>
      <c r="O26" s="100">
        <f>SUMIF(ROTAVIRUS2!$C$3:$C$2392,"20-SUMAPAZ",ROTAVIRUS2!$Q$3:$Q$2391)</f>
        <v>0</v>
      </c>
      <c r="P26" s="99">
        <f t="shared" si="0"/>
        <v>0</v>
      </c>
      <c r="Q26" s="62">
        <f t="shared" si="1"/>
        <v>0</v>
      </c>
      <c r="R26" s="99">
        <f t="shared" si="2"/>
        <v>0</v>
      </c>
    </row>
    <row r="27" spans="1:18" s="65" customFormat="1" ht="12.75">
      <c r="A27" s="64" t="s">
        <v>23</v>
      </c>
      <c r="B27" s="99">
        <f>SUM(B7:B26)</f>
        <v>7739</v>
      </c>
      <c r="C27" s="99">
        <f aca="true" t="shared" si="3" ref="C27:P27">SUM(C7:C26)</f>
        <v>644.9166666666666</v>
      </c>
      <c r="D27" s="99">
        <f t="shared" si="3"/>
        <v>815</v>
      </c>
      <c r="E27" s="99">
        <f t="shared" si="3"/>
        <v>713</v>
      </c>
      <c r="F27" s="99">
        <f t="shared" si="3"/>
        <v>851</v>
      </c>
      <c r="G27" s="99">
        <f t="shared" si="3"/>
        <v>811</v>
      </c>
      <c r="H27" s="99">
        <f t="shared" si="3"/>
        <v>787</v>
      </c>
      <c r="I27" s="99">
        <f t="shared" si="3"/>
        <v>777</v>
      </c>
      <c r="J27" s="99">
        <f t="shared" si="3"/>
        <v>0</v>
      </c>
      <c r="K27" s="99">
        <f t="shared" si="3"/>
        <v>0</v>
      </c>
      <c r="L27" s="99">
        <f t="shared" si="3"/>
        <v>0</v>
      </c>
      <c r="M27" s="99">
        <f t="shared" si="3"/>
        <v>0</v>
      </c>
      <c r="N27" s="99">
        <f t="shared" si="3"/>
        <v>0</v>
      </c>
      <c r="O27" s="99">
        <f t="shared" si="3"/>
        <v>0</v>
      </c>
      <c r="P27" s="99">
        <f t="shared" si="3"/>
        <v>4754</v>
      </c>
      <c r="Q27" s="62">
        <f t="shared" si="1"/>
        <v>61.429125209975446</v>
      </c>
      <c r="R27" s="99">
        <f t="shared" si="2"/>
        <v>2985</v>
      </c>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codeName="Hoja12">
    <tabColor theme="5" tint="-0.4999699890613556"/>
  </sheetPr>
  <dimension ref="A1:T27"/>
  <sheetViews>
    <sheetView zoomScalePageLayoutView="0" workbookViewId="0" topLeftCell="A1">
      <selection activeCell="R27" sqref="R27"/>
    </sheetView>
  </sheetViews>
  <sheetFormatPr defaultColWidth="11.421875" defaultRowHeight="12.75" customHeight="1"/>
  <cols>
    <col min="1" max="1" width="26.57421875" style="69" customWidth="1"/>
    <col min="2" max="18" width="11.7109375" style="68" customWidth="1"/>
    <col min="19" max="254" width="11.421875" style="69" customWidth="1"/>
    <col min="255" max="255" width="5.57421875" style="69" customWidth="1"/>
    <col min="256" max="16384" width="11.421875" style="69" customWidth="1"/>
  </cols>
  <sheetData>
    <row r="1" spans="1:18" s="56" customFormat="1" ht="21" customHeight="1">
      <c r="A1" s="75" t="s">
        <v>54</v>
      </c>
      <c r="B1" s="55"/>
      <c r="C1" s="55"/>
      <c r="D1" s="55"/>
      <c r="E1" s="55"/>
      <c r="F1" s="55"/>
      <c r="G1" s="55"/>
      <c r="H1" s="55"/>
      <c r="I1" s="55"/>
      <c r="J1" s="55"/>
      <c r="K1" s="55"/>
      <c r="L1" s="55"/>
      <c r="M1" s="55"/>
      <c r="N1" s="55"/>
      <c r="O1" s="55"/>
      <c r="P1" s="55"/>
      <c r="Q1" s="55"/>
      <c r="R1" s="55"/>
    </row>
    <row r="2" spans="1:18" s="56" customFormat="1" ht="21" customHeight="1">
      <c r="A2" s="75" t="s">
        <v>78</v>
      </c>
      <c r="B2" s="55"/>
      <c r="C2" s="55"/>
      <c r="D2" s="55"/>
      <c r="E2" s="55"/>
      <c r="F2" s="55"/>
      <c r="G2" s="55"/>
      <c r="H2" s="55"/>
      <c r="I2" s="55"/>
      <c r="J2" s="55"/>
      <c r="K2" s="55"/>
      <c r="L2" s="55"/>
      <c r="M2" s="55"/>
      <c r="N2" s="55"/>
      <c r="O2" s="55"/>
      <c r="P2" s="55"/>
      <c r="Q2" s="55"/>
      <c r="R2" s="55"/>
    </row>
    <row r="3" spans="1:18" s="70" customFormat="1" ht="22.5">
      <c r="A3" s="189" t="s">
        <v>53</v>
      </c>
      <c r="B3" s="53" t="s">
        <v>57</v>
      </c>
      <c r="C3" s="53" t="s">
        <v>48</v>
      </c>
      <c r="D3" s="53" t="s">
        <v>11</v>
      </c>
      <c r="E3" s="53" t="s">
        <v>20</v>
      </c>
      <c r="F3" s="53" t="s">
        <v>12</v>
      </c>
      <c r="G3" s="53" t="s">
        <v>52</v>
      </c>
      <c r="H3" s="53" t="s">
        <v>13</v>
      </c>
      <c r="I3" s="53" t="s">
        <v>51</v>
      </c>
      <c r="J3" s="53" t="s">
        <v>14</v>
      </c>
      <c r="K3" s="53" t="s">
        <v>15</v>
      </c>
      <c r="L3" s="53" t="s">
        <v>16</v>
      </c>
      <c r="M3" s="53" t="s">
        <v>17</v>
      </c>
      <c r="N3" s="53" t="s">
        <v>18</v>
      </c>
      <c r="O3" s="53" t="s">
        <v>19</v>
      </c>
      <c r="P3" s="53" t="s">
        <v>9</v>
      </c>
      <c r="Q3" s="53" t="s">
        <v>47</v>
      </c>
      <c r="R3" s="53" t="s">
        <v>6</v>
      </c>
    </row>
    <row r="4" spans="1:18" s="49" customFormat="1" ht="15.75" customHeight="1">
      <c r="A4" s="189"/>
      <c r="B4" s="99">
        <f>SUM(TRIPLEVIRAL!D3:D22)</f>
        <v>7149</v>
      </c>
      <c r="C4" s="99">
        <f>SUM(TRIPLEVIRAL!E3:E22)</f>
        <v>595.75</v>
      </c>
      <c r="D4" s="99">
        <f>SUM(TRIPLEVIRAL!F3:F22)</f>
        <v>1348</v>
      </c>
      <c r="E4" s="99">
        <f>SUM(TRIPLEVIRAL!G3:G22)</f>
        <v>1287</v>
      </c>
      <c r="F4" s="99">
        <f>SUM(TRIPLEVIRAL!H3:H22)</f>
        <v>1295</v>
      </c>
      <c r="G4" s="99">
        <f>SUM(TRIPLEVIRAL!I3:I22)</f>
        <v>1349</v>
      </c>
      <c r="H4" s="99">
        <f>SUM(TRIPLEVIRAL!J3:J22)</f>
        <v>1223</v>
      </c>
      <c r="I4" s="99">
        <f>SUM(TRIPLEVIRAL!K3:K22)</f>
        <v>1259</v>
      </c>
      <c r="J4" s="99">
        <f>SUM(TRIPLEVIRAL!L3:L22)</f>
        <v>0</v>
      </c>
      <c r="K4" s="99">
        <f>SUM(TRIPLEVIRAL!M3:M22)</f>
        <v>0</v>
      </c>
      <c r="L4" s="99">
        <f>SUM(TRIPLEVIRAL!N3:N22)</f>
        <v>0</v>
      </c>
      <c r="M4" s="99">
        <f>SUM(TRIPLEVIRAL!O3:O22)</f>
        <v>0</v>
      </c>
      <c r="N4" s="99">
        <f>SUM(TRIPLEVIRAL!P3:P22)</f>
        <v>0</v>
      </c>
      <c r="O4" s="99">
        <f>SUM(TRIPLEVIRAL!Q3:Q22)</f>
        <v>0</v>
      </c>
      <c r="P4" s="99">
        <f>SUM(D4:O4)</f>
        <v>7761</v>
      </c>
      <c r="Q4" s="62">
        <f>IF(B4=0,0,+P4*100/B4)</f>
        <v>108.56063785144775</v>
      </c>
      <c r="R4" s="99">
        <f>IF(COUNT(D4:O4)*(B4/12)-P4&lt;0,"",COUNT(D4:O4)*(B4/12)-P4)</f>
      </c>
    </row>
    <row r="5" spans="1:18" s="49" customFormat="1" ht="6.75" customHeight="1">
      <c r="A5" s="59"/>
      <c r="B5" s="66"/>
      <c r="C5" s="66"/>
      <c r="D5" s="66"/>
      <c r="E5" s="66"/>
      <c r="F5" s="66"/>
      <c r="G5" s="66"/>
      <c r="H5" s="66"/>
      <c r="I5" s="66"/>
      <c r="J5" s="66"/>
      <c r="K5" s="66"/>
      <c r="L5" s="66"/>
      <c r="M5" s="66"/>
      <c r="N5" s="66"/>
      <c r="O5" s="66"/>
      <c r="P5" s="66"/>
      <c r="Q5" s="66"/>
      <c r="R5" s="66"/>
    </row>
    <row r="6" spans="1:18" s="70" customFormat="1" ht="22.5">
      <c r="A6" s="51" t="s">
        <v>10</v>
      </c>
      <c r="B6" s="93" t="s">
        <v>57</v>
      </c>
      <c r="C6" s="93" t="s">
        <v>48</v>
      </c>
      <c r="D6" s="93" t="s">
        <v>11</v>
      </c>
      <c r="E6" s="93" t="s">
        <v>20</v>
      </c>
      <c r="F6" s="93" t="s">
        <v>12</v>
      </c>
      <c r="G6" s="93" t="s">
        <v>52</v>
      </c>
      <c r="H6" s="93" t="s">
        <v>13</v>
      </c>
      <c r="I6" s="93" t="s">
        <v>51</v>
      </c>
      <c r="J6" s="93" t="s">
        <v>14</v>
      </c>
      <c r="K6" s="93" t="s">
        <v>15</v>
      </c>
      <c r="L6" s="93" t="s">
        <v>16</v>
      </c>
      <c r="M6" s="93" t="s">
        <v>17</v>
      </c>
      <c r="N6" s="93" t="s">
        <v>18</v>
      </c>
      <c r="O6" s="93" t="s">
        <v>19</v>
      </c>
      <c r="P6" s="93" t="s">
        <v>9</v>
      </c>
      <c r="Q6" s="93" t="s">
        <v>47</v>
      </c>
      <c r="R6" s="93" t="s">
        <v>6</v>
      </c>
    </row>
    <row r="7" spans="1:20" s="49" customFormat="1" ht="12.75">
      <c r="A7" s="79" t="s">
        <v>44</v>
      </c>
      <c r="B7" s="60">
        <f>SUMIF(TRIPLEVIRAL!$C$3:$C$2418,"01-USAQUEN",TRIPLEVIRAL!$D$3:$D$2418)</f>
        <v>80</v>
      </c>
      <c r="C7" s="60">
        <f>SUMIF(TRIPLEVIRAL!$C$3:$C$2418,"01-USAQUEN",TRIPLEVIRAL!$E$3:$E$2418)</f>
        <v>6.666666666666667</v>
      </c>
      <c r="D7" s="100">
        <f>SUMIF(TRIPLEVIRAL!$C$3:$C$2418,"01-USAQUEN",TRIPLEVIRAL!$F$3:$F$2418)</f>
        <v>56</v>
      </c>
      <c r="E7" s="100">
        <f>SUMIF(TRIPLEVIRAL!$C$3:$C$2418,"01-USAQUEN",TRIPLEVIRAL!$G$3:$G$2418)</f>
        <v>59</v>
      </c>
      <c r="F7" s="100">
        <f>SUMIF(TRIPLEVIRAL!$C$3:$C$2418,"01-USAQUEN",TRIPLEVIRAL!$H$3:$H$2418)</f>
        <v>41</v>
      </c>
      <c r="G7" s="100">
        <f>SUMIF(TRIPLEVIRAL!$C$3:$C$2418,"01-USAQUEN",TRIPLEVIRAL!$I$3:$I$2418)</f>
        <v>27</v>
      </c>
      <c r="H7" s="100">
        <f>SUMIF(TRIPLEVIRAL!$C$3:$C$2418,"01-USAQUEN",TRIPLEVIRAL!$J$3:$J$2418)</f>
        <v>18</v>
      </c>
      <c r="I7" s="100">
        <f>SUMIF(TRIPLEVIRAL!$C$3:$C$2418,"01-USAQUEN",TRIPLEVIRAL!$K$3:$K$2418)</f>
        <v>25</v>
      </c>
      <c r="J7" s="100">
        <f>SUMIF(TRIPLEVIRAL!$C$3:$C$2418,"01-USAQUEN",TRIPLEVIRAL!$L$3:$L$2418)</f>
        <v>0</v>
      </c>
      <c r="K7" s="100">
        <f>SUMIF(TRIPLEVIRAL!$C$3:$C$2418,"01-USAQUEN",TRIPLEVIRAL!$M$3:$M$2418)</f>
        <v>0</v>
      </c>
      <c r="L7" s="100">
        <f>SUMIF(TRIPLEVIRAL!$C$3:$C$2418,"01-USAQUEN",TRIPLEVIRAL!$N$3:$N$2418)</f>
        <v>0</v>
      </c>
      <c r="M7" s="100">
        <f>SUMIF(TRIPLEVIRAL!$C$3:$C$2418,"01-USAQUEN",TRIPLEVIRAL!$O$3:$O$2418)</f>
        <v>0</v>
      </c>
      <c r="N7" s="100">
        <f>SUMIF(TRIPLEVIRAL!$C$3:$C$2418,"01-USAQUEN",TRIPLEVIRAL!$P$3:$P$2418)</f>
        <v>0</v>
      </c>
      <c r="O7" s="100">
        <f>SUMIF(TRIPLEVIRAL!$C$3:$C$2418,"01-USAQUEN",TRIPLEVIRAL!$Q$3:$Q$2418)</f>
        <v>0</v>
      </c>
      <c r="P7" s="98">
        <f>SUM(D7:O7)</f>
        <v>226</v>
      </c>
      <c r="Q7" s="60">
        <f>IF(B7=0,0,+P7*100/B7)</f>
        <v>282.5</v>
      </c>
      <c r="R7" s="98">
        <f>IF(COUNT(D7:O7)*(B7/12)-P7&lt;0,"",COUNT(D7:O7)*(B7/12)-P7)</f>
      </c>
      <c r="T7" s="63"/>
    </row>
    <row r="8" spans="1:20" s="49" customFormat="1" ht="12.75" customHeight="1">
      <c r="A8" s="79" t="s">
        <v>30</v>
      </c>
      <c r="B8" s="60">
        <f>SUMIF(TRIPLEVIRAL!$C$3:$C$2418,"02-CHAPINERO",TRIPLEVIRAL!$D$3:$D$2418)</f>
        <v>120</v>
      </c>
      <c r="C8" s="60">
        <f>SUMIF(TRIPLEVIRAL!$C$3:$C$2418,"02-CHAPINERO",TRIPLEVIRAL!$E$3:$E$2418)</f>
        <v>10</v>
      </c>
      <c r="D8" s="100">
        <f>SUMIF(TRIPLEVIRAL!$C$3:$C$2418,"02-CHAPINERO",TRIPLEVIRAL!$F$3:$F$2418)</f>
        <v>16</v>
      </c>
      <c r="E8" s="100">
        <f>SUMIF(TRIPLEVIRAL!$C$3:$C$2418,"02-CHAPINERO",TRIPLEVIRAL!$G$3:$G$2418)</f>
        <v>14</v>
      </c>
      <c r="F8" s="100">
        <f>SUMIF(TRIPLEVIRAL!$C$3:$C$2418,"02-CHAPINERO",TRIPLEVIRAL!$H$3:$H$2418)</f>
        <v>10</v>
      </c>
      <c r="G8" s="100">
        <f>SUMIF(TRIPLEVIRAL!$C$3:$C$2418,"02-CHAPINERO",TRIPLEVIRAL!$I$3:$I$2418)</f>
        <v>22</v>
      </c>
      <c r="H8" s="100">
        <f>SUMIF(TRIPLEVIRAL!$C$3:$C$2418,"02-CHAPINERO",TRIPLEVIRAL!$J$3:$J$2418)</f>
        <v>13</v>
      </c>
      <c r="I8" s="100">
        <f>SUMIF(TRIPLEVIRAL!$C$3:$C$2418,"02-CHAPINERO",TRIPLEVIRAL!$K$3:$K$2418)</f>
        <v>13</v>
      </c>
      <c r="J8" s="100">
        <f>SUMIF(TRIPLEVIRAL!$C$3:$C$2418,"02-CHAPINERO",TRIPLEVIRAL!$L$3:$L$2418)</f>
        <v>0</v>
      </c>
      <c r="K8" s="100">
        <f>SUMIF(TRIPLEVIRAL!$C$3:$C$2418,"02-CHAPINERO",TRIPLEVIRAL!$M$3:$M$2418)</f>
        <v>0</v>
      </c>
      <c r="L8" s="100">
        <f>SUMIF(TRIPLEVIRAL!$C$3:$C$2418,"02-CHAPINERO",TRIPLEVIRAL!$N$3:$N$2418)</f>
        <v>0</v>
      </c>
      <c r="M8" s="100">
        <f>SUMIF(TRIPLEVIRAL!$C$3:$C$2418,"02-CHAPINERO",TRIPLEVIRAL!$O$3:$O$2418)</f>
        <v>0</v>
      </c>
      <c r="N8" s="100">
        <f>SUMIF(TRIPLEVIRAL!$C$3:$C$2418,"02-CHAPINERO",TRIPLEVIRAL!$P$3:$P$2418)</f>
        <v>0</v>
      </c>
      <c r="O8" s="100">
        <f>SUMIF(TRIPLEVIRAL!$C$3:$C$2418,"02-CHAPINERO",TRIPLEVIRAL!$Q$3:$Q$2418)</f>
        <v>0</v>
      </c>
      <c r="P8" s="98">
        <f aca="true" t="shared" si="0" ref="P8:P26">SUM(D8:O8)</f>
        <v>88</v>
      </c>
      <c r="Q8" s="60">
        <f aca="true" t="shared" si="1" ref="Q8:Q27">IF(B8=0,0,+P8*100/B8)</f>
        <v>73.33333333333333</v>
      </c>
      <c r="R8" s="98">
        <f aca="true" t="shared" si="2" ref="R8:R27">IF(COUNT(D8:O8)*(B8/12)-P8&lt;0,"",COUNT(D8:O8)*(B8/12)-P8)</f>
        <v>32</v>
      </c>
      <c r="T8" s="63"/>
    </row>
    <row r="9" spans="1:20" s="49" customFormat="1" ht="12.75">
      <c r="A9" s="79" t="s">
        <v>39</v>
      </c>
      <c r="B9" s="60">
        <f>SUMIF(TRIPLEVIRAL!$C$3:$C$2418,"03-SANTA FE",TRIPLEVIRAL!$D$3:$D$2418)</f>
        <v>327</v>
      </c>
      <c r="C9" s="60">
        <f>SUMIF(TRIPLEVIRAL!$C$3:$C$2418,"03-SANTA FE",TRIPLEVIRAL!$E$3:$E$2418)</f>
        <v>27.25</v>
      </c>
      <c r="D9" s="100">
        <f>SUMIF(TRIPLEVIRAL!$C$3:$C$2418,"03-SANTA FE",TRIPLEVIRAL!$F$3:$F$2418)</f>
        <v>54</v>
      </c>
      <c r="E9" s="100">
        <f>SUMIF(TRIPLEVIRAL!$C$3:$C$2418,"03-SANTA FE",TRIPLEVIRAL!$G$3:$G$2418)</f>
        <v>39</v>
      </c>
      <c r="F9" s="100">
        <f>SUMIF(TRIPLEVIRAL!$C$3:$C$2418,"03-SANTA FE",TRIPLEVIRAL!$H$3:$H$2418)</f>
        <v>40</v>
      </c>
      <c r="G9" s="100">
        <f>SUMIF(TRIPLEVIRAL!$C$3:$C$2418,"03-SANTA FE",TRIPLEVIRAL!$I$3:$I$2418)</f>
        <v>28</v>
      </c>
      <c r="H9" s="100">
        <f>SUMIF(TRIPLEVIRAL!$C$3:$C$2418,"03-SANTA FE",TRIPLEVIRAL!$J$3:$J$2418)</f>
        <v>32</v>
      </c>
      <c r="I9" s="100">
        <f>SUMIF(TRIPLEVIRAL!$C$3:$C$2418,"03-SANTA FE",TRIPLEVIRAL!$K$3:$K$2418)</f>
        <v>49</v>
      </c>
      <c r="J9" s="100">
        <f>SUMIF(TRIPLEVIRAL!$C$3:$C$2418,"03-SANTA FE",TRIPLEVIRAL!$L$3:$L$2418)</f>
        <v>0</v>
      </c>
      <c r="K9" s="100">
        <f>SUMIF(TRIPLEVIRAL!$C$3:$C$2418,"03-SANTA FE",TRIPLEVIRAL!$M$3:$M$2418)</f>
        <v>0</v>
      </c>
      <c r="L9" s="100">
        <f>SUMIF(TRIPLEVIRAL!$C$3:$C$2418,"03-SANTA FE",TRIPLEVIRAL!$N$3:$N$2418)</f>
        <v>0</v>
      </c>
      <c r="M9" s="100">
        <f>SUMIF(TRIPLEVIRAL!$C$3:$C$2418,"03-SANTA FE",TRIPLEVIRAL!$O$3:$O$2418)</f>
        <v>0</v>
      </c>
      <c r="N9" s="100">
        <f>SUMIF(TRIPLEVIRAL!$C$3:$C$2418,"03-SANTA FE",TRIPLEVIRAL!$P$3:$P$2418)</f>
        <v>0</v>
      </c>
      <c r="O9" s="100">
        <f>SUMIF(TRIPLEVIRAL!$C$3:$C$2418,"03-SANTA FE",TRIPLEVIRAL!$Q$3:$Q$2418)</f>
        <v>0</v>
      </c>
      <c r="P9" s="98">
        <f t="shared" si="0"/>
        <v>242</v>
      </c>
      <c r="Q9" s="60">
        <f t="shared" si="1"/>
        <v>74.00611620795107</v>
      </c>
      <c r="R9" s="98">
        <f t="shared" si="2"/>
        <v>85</v>
      </c>
      <c r="T9" s="63"/>
    </row>
    <row r="10" spans="1:20" s="49" customFormat="1" ht="12.75">
      <c r="A10" s="79" t="s">
        <v>38</v>
      </c>
      <c r="B10" s="60">
        <f>SUMIF(TRIPLEVIRAL!$C$3:$C$2418,"04-SAN CRISTOBAL",TRIPLEVIRAL!$D$3:$D$2418)</f>
        <v>1718</v>
      </c>
      <c r="C10" s="60">
        <f>SUMIF(TRIPLEVIRAL!$C$3:$C$2418,"04-SAN CRISTOBAL",TRIPLEVIRAL!$E$3:$E$2418)</f>
        <v>143.16666666666666</v>
      </c>
      <c r="D10" s="100">
        <f>SUMIF(TRIPLEVIRAL!$C$3:$C$2418,"04-SAN CRISTOBAL",TRIPLEVIRAL!$F$3:$F$2418)</f>
        <v>177</v>
      </c>
      <c r="E10" s="100">
        <f>SUMIF(TRIPLEVIRAL!$C$3:$C$2418,"04-SAN CRISTOBAL",TRIPLEVIRAL!$G$3:$G$2418)</f>
        <v>151</v>
      </c>
      <c r="F10" s="100">
        <f>SUMIF(TRIPLEVIRAL!$C$3:$C$2418,"04-SAN CRISTOBAL",TRIPLEVIRAL!$H$3:$H$2418)</f>
        <v>178</v>
      </c>
      <c r="G10" s="100">
        <f>SUMIF(TRIPLEVIRAL!$C$3:$C$2418,"04-SAN CRISTOBAL",TRIPLEVIRAL!$I$3:$I$2418)</f>
        <v>182</v>
      </c>
      <c r="H10" s="100">
        <f>SUMIF(TRIPLEVIRAL!$C$3:$C$2418,"04-SAN CRISTOBAL",TRIPLEVIRAL!$J$3:$J$2418)</f>
        <v>174</v>
      </c>
      <c r="I10" s="100">
        <f>SUMIF(TRIPLEVIRAL!$C$3:$C$2418,"04-SAN CRISTOBAL",TRIPLEVIRAL!$K$3:$K$2418)</f>
        <v>179</v>
      </c>
      <c r="J10" s="100">
        <f>SUMIF(TRIPLEVIRAL!$C$3:$C$2418,"04-SAN CRISTOBAL",TRIPLEVIRAL!$L$3:$L$2418)</f>
        <v>0</v>
      </c>
      <c r="K10" s="100">
        <f>SUMIF(TRIPLEVIRAL!$C$3:$C$2418,"04-SAN CRISTOBAL",TRIPLEVIRAL!$M$3:$M$2418)</f>
        <v>0</v>
      </c>
      <c r="L10" s="100">
        <f>SUMIF(TRIPLEVIRAL!$C$3:$C$2418,"04-SAN CRISTOBAL",TRIPLEVIRAL!$N$3:$N$2418)</f>
        <v>0</v>
      </c>
      <c r="M10" s="100">
        <f>SUMIF(TRIPLEVIRAL!$C$3:$C$2418,"04-SAN CRISTOBAL",TRIPLEVIRAL!$O$3:$O$2418)</f>
        <v>0</v>
      </c>
      <c r="N10" s="100">
        <f>SUMIF(TRIPLEVIRAL!$C$3:$C$2418,"04-SAN CRISTOBAL",TRIPLEVIRAL!$P$3:$P$2418)</f>
        <v>0</v>
      </c>
      <c r="O10" s="100">
        <f>SUMIF(TRIPLEVIRAL!$C$3:$C$2418,"04-SAN CRISTOBAL",TRIPLEVIRAL!$Q$3:$Q$2418)</f>
        <v>0</v>
      </c>
      <c r="P10" s="98">
        <f t="shared" si="0"/>
        <v>1041</v>
      </c>
      <c r="Q10" s="60">
        <f t="shared" si="1"/>
        <v>60.59371362048894</v>
      </c>
      <c r="R10" s="98">
        <f t="shared" si="2"/>
        <v>677</v>
      </c>
      <c r="T10" s="63"/>
    </row>
    <row r="11" spans="1:20" s="49" customFormat="1" ht="12.75">
      <c r="A11" s="79" t="s">
        <v>45</v>
      </c>
      <c r="B11" s="60">
        <f>SUMIF(TRIPLEVIRAL!$C$3:$C$2418,"05-USME",TRIPLEVIRAL!$D$3:$D$2418)</f>
        <v>612</v>
      </c>
      <c r="C11" s="60">
        <f>SUMIF(TRIPLEVIRAL!$C$3:$C$2418,"05-USME",TRIPLEVIRAL!$E$3:$E$2418)</f>
        <v>51</v>
      </c>
      <c r="D11" s="100">
        <f>SUMIF(TRIPLEVIRAL!$C$3:$C$2418,"05-USME",TRIPLEVIRAL!$F$3:$F$2418)</f>
        <v>78</v>
      </c>
      <c r="E11" s="100">
        <f>SUMIF(TRIPLEVIRAL!$C$3:$C$2418,"05-USME",TRIPLEVIRAL!$G$3:$G$2418)</f>
        <v>64</v>
      </c>
      <c r="F11" s="100">
        <f>SUMIF(TRIPLEVIRAL!$C$3:$C$2418,"05-USME",TRIPLEVIRAL!$H$3:$H$2418)</f>
        <v>72</v>
      </c>
      <c r="G11" s="100">
        <f>SUMIF(TRIPLEVIRAL!$C$3:$C$2418,"05-USME",TRIPLEVIRAL!$I$3:$I$2418)</f>
        <v>58</v>
      </c>
      <c r="H11" s="100">
        <f>SUMIF(TRIPLEVIRAL!$C$3:$C$2418,"05-USME",TRIPLEVIRAL!$J$3:$J$2418)</f>
        <v>34</v>
      </c>
      <c r="I11" s="100">
        <f>SUMIF(TRIPLEVIRAL!$C$3:$C$2418,"05-USME",TRIPLEVIRAL!$K$3:$K$2418)</f>
        <v>37</v>
      </c>
      <c r="J11" s="100">
        <f>SUMIF(TRIPLEVIRAL!$C$3:$C$2418,"05-USME",TRIPLEVIRAL!$L$3:$L$2418)</f>
        <v>0</v>
      </c>
      <c r="K11" s="100">
        <f>SUMIF(TRIPLEVIRAL!$C$3:$C$2418,"05-USME",TRIPLEVIRAL!$M$3:$M$2418)</f>
        <v>0</v>
      </c>
      <c r="L11" s="100">
        <f>SUMIF(TRIPLEVIRAL!$C$3:$C$2418,"05-USME",TRIPLEVIRAL!$N$3:$N$2418)</f>
        <v>0</v>
      </c>
      <c r="M11" s="100">
        <f>SUMIF(TRIPLEVIRAL!$C$3:$C$2418,"05-USME",TRIPLEVIRAL!$O$3:$O$2418)</f>
        <v>0</v>
      </c>
      <c r="N11" s="100">
        <f>SUMIF(TRIPLEVIRAL!$C$3:$C$2418,"05-USME",TRIPLEVIRAL!$P$3:$P$2418)</f>
        <v>0</v>
      </c>
      <c r="O11" s="100">
        <f>SUMIF(TRIPLEVIRAL!$C$3:$C$2418,"05-USME",TRIPLEVIRAL!$Q$3:$Q$2418)</f>
        <v>0</v>
      </c>
      <c r="P11" s="98">
        <f t="shared" si="0"/>
        <v>343</v>
      </c>
      <c r="Q11" s="60">
        <f t="shared" si="1"/>
        <v>56.04575163398693</v>
      </c>
      <c r="R11" s="98">
        <f t="shared" si="2"/>
        <v>269</v>
      </c>
      <c r="T11" s="63"/>
    </row>
    <row r="12" spans="1:20" s="49" customFormat="1" ht="12.75">
      <c r="A12" s="79" t="s">
        <v>43</v>
      </c>
      <c r="B12" s="60">
        <f>SUMIF(TRIPLEVIRAL!$C$3:$C$2418,"06-TUNJUELITO",TRIPLEVIRAL!$D$3:$D$2418)</f>
        <v>249</v>
      </c>
      <c r="C12" s="60">
        <f>SUMIF(TRIPLEVIRAL!$C$3:$C$2418,"06-TUNJUELITO",TRIPLEVIRAL!$E$3:$E$2418)</f>
        <v>20.75</v>
      </c>
      <c r="D12" s="100">
        <f>SUMIF(TRIPLEVIRAL!$C$3:$C$2418,"06-TUNJUELITO",TRIPLEVIRAL!$F$3:$F$2418)</f>
        <v>46</v>
      </c>
      <c r="E12" s="100">
        <f>SUMIF(TRIPLEVIRAL!$C$3:$C$2418,"06-TUNJUELITO",TRIPLEVIRAL!$G$3:$G$2418)</f>
        <v>38</v>
      </c>
      <c r="F12" s="100">
        <f>SUMIF(TRIPLEVIRAL!$C$3:$C$2418,"06-TUNJUELITO",TRIPLEVIRAL!$H$3:$H$2418)</f>
        <v>38</v>
      </c>
      <c r="G12" s="100">
        <f>SUMIF(TRIPLEVIRAL!$C$3:$C$2418,"06-TUNJUELITO",TRIPLEVIRAL!$I$3:$I$2418)</f>
        <v>53</v>
      </c>
      <c r="H12" s="100">
        <f>SUMIF(TRIPLEVIRAL!$C$3:$C$2418,"06-TUNJUELITO",TRIPLEVIRAL!$J$3:$J$2418)</f>
        <v>27</v>
      </c>
      <c r="I12" s="100">
        <f>SUMIF(TRIPLEVIRAL!$C$3:$C$2418,"06-TUNJUELITO",TRIPLEVIRAL!$K$3:$K$2418)</f>
        <v>45</v>
      </c>
      <c r="J12" s="100">
        <f>SUMIF(TRIPLEVIRAL!$C$3:$C$2418,"06-TUNJUELITO",TRIPLEVIRAL!$L$3:$L$2418)</f>
        <v>0</v>
      </c>
      <c r="K12" s="100">
        <f>SUMIF(TRIPLEVIRAL!$C$3:$C$2418,"06-TUNJUELITO",TRIPLEVIRAL!$M$3:$M$2418)</f>
        <v>0</v>
      </c>
      <c r="L12" s="100">
        <f>SUMIF(TRIPLEVIRAL!$C$3:$C$2418,"06-TUNJUELITO",TRIPLEVIRAL!$N$3:$N$2418)</f>
        <v>0</v>
      </c>
      <c r="M12" s="100">
        <f>SUMIF(TRIPLEVIRAL!$C$3:$C$2418,"06-TUNJUELITO",TRIPLEVIRAL!$O$3:$O$2418)</f>
        <v>0</v>
      </c>
      <c r="N12" s="100">
        <f>SUMIF(TRIPLEVIRAL!$C$3:$C$2418,"06-TUNJUELITO",TRIPLEVIRAL!$P$3:$P$2418)</f>
        <v>0</v>
      </c>
      <c r="O12" s="100">
        <f>SUMIF(TRIPLEVIRAL!$C$3:$C$2418,"06-TUNJUELITO",TRIPLEVIRAL!$Q$3:$Q$2418)</f>
        <v>0</v>
      </c>
      <c r="P12" s="98">
        <f t="shared" si="0"/>
        <v>247</v>
      </c>
      <c r="Q12" s="60">
        <f t="shared" si="1"/>
        <v>99.19678714859438</v>
      </c>
      <c r="R12" s="98">
        <f t="shared" si="2"/>
        <v>2</v>
      </c>
      <c r="T12" s="63"/>
    </row>
    <row r="13" spans="1:20" s="49" customFormat="1" ht="12.75">
      <c r="A13" s="79" t="s">
        <v>28</v>
      </c>
      <c r="B13" s="60">
        <f>SUMIF(TRIPLEVIRAL!$C$3:$C$2418,"07-BOSA",TRIPLEVIRAL!$D$3:$D$2418)</f>
        <v>952</v>
      </c>
      <c r="C13" s="60">
        <f>SUMIF(TRIPLEVIRAL!$C$3:$C$2418,"07-BOSA",TRIPLEVIRAL!$E$3:$E$2418)</f>
        <v>79.33333333333333</v>
      </c>
      <c r="D13" s="100">
        <f>SUMIF(TRIPLEVIRAL!$C$3:$C$2418,"07-BOSA",TRIPLEVIRAL!$F$3:$F$2418)</f>
        <v>180</v>
      </c>
      <c r="E13" s="100">
        <f>SUMIF(TRIPLEVIRAL!$C$3:$C$2418,"07-BOSA",TRIPLEVIRAL!$G$3:$G$2418)</f>
        <v>136</v>
      </c>
      <c r="F13" s="100">
        <f>SUMIF(TRIPLEVIRAL!$C$3:$C$2418,"07-BOSA",TRIPLEVIRAL!$H$3:$H$2418)</f>
        <v>139</v>
      </c>
      <c r="G13" s="100">
        <f>SUMIF(TRIPLEVIRAL!$C$3:$C$2418,"07-BOSA",TRIPLEVIRAL!$I$3:$I$2418)</f>
        <v>129</v>
      </c>
      <c r="H13" s="100">
        <f>SUMIF(TRIPLEVIRAL!$C$3:$C$2418,"07-BOSA",TRIPLEVIRAL!$J$3:$J$2418)</f>
        <v>166</v>
      </c>
      <c r="I13" s="100">
        <f>SUMIF(TRIPLEVIRAL!$C$3:$C$2418,"07-BOSA",TRIPLEVIRAL!$K$3:$K$2418)</f>
        <v>159</v>
      </c>
      <c r="J13" s="100">
        <f>SUMIF(TRIPLEVIRAL!$C$3:$C$2418,"07-BOSA",TRIPLEVIRAL!$L$3:$L$2418)</f>
        <v>0</v>
      </c>
      <c r="K13" s="100">
        <f>SUMIF(TRIPLEVIRAL!$C$3:$C$2418,"07-BOSA",TRIPLEVIRAL!$M$3:$M$2418)</f>
        <v>0</v>
      </c>
      <c r="L13" s="100">
        <f>SUMIF(TRIPLEVIRAL!$C$3:$C$2418,"07-BOSA",TRIPLEVIRAL!$N$3:$N$2418)</f>
        <v>0</v>
      </c>
      <c r="M13" s="100">
        <f>SUMIF(TRIPLEVIRAL!$C$3:$C$2418,"07-BOSA",TRIPLEVIRAL!$O$3:$O$2418)</f>
        <v>0</v>
      </c>
      <c r="N13" s="100">
        <f>SUMIF(TRIPLEVIRAL!$C$3:$C$2418,"07-BOSA",TRIPLEVIRAL!$P$3:$P$2418)</f>
        <v>0</v>
      </c>
      <c r="O13" s="100">
        <f>SUMIF(TRIPLEVIRAL!$C$3:$C$2418,"07-BOSA",TRIPLEVIRAL!$Q$3:$Q$2418)</f>
        <v>0</v>
      </c>
      <c r="P13" s="98">
        <f t="shared" si="0"/>
        <v>909</v>
      </c>
      <c r="Q13" s="60">
        <f t="shared" si="1"/>
        <v>95.48319327731092</v>
      </c>
      <c r="R13" s="98">
        <f t="shared" si="2"/>
        <v>43</v>
      </c>
      <c r="T13" s="63"/>
    </row>
    <row r="14" spans="1:20" s="49" customFormat="1" ht="12.75">
      <c r="A14" s="79" t="s">
        <v>34</v>
      </c>
      <c r="B14" s="60">
        <f>SUMIF(TRIPLEVIRAL!$C$3:$C$2418,"08-KENNEDY",TRIPLEVIRAL!$D$3:$D$2418)</f>
        <v>100</v>
      </c>
      <c r="C14" s="60">
        <f>SUMIF(TRIPLEVIRAL!$C$3:$C$2418,"08-KENNEDY",TRIPLEVIRAL!$E$3:$E$2418)</f>
        <v>8.333333333333334</v>
      </c>
      <c r="D14" s="100">
        <f>SUMIF(TRIPLEVIRAL!$C$3:$C$2418,"08-KENNEDY",TRIPLEVIRAL!$F$3:$F$2418)</f>
        <v>74</v>
      </c>
      <c r="E14" s="100">
        <f>SUMIF(TRIPLEVIRAL!$C$3:$C$2418,"08-KENNEDY",TRIPLEVIRAL!$G$3:$G$2418)</f>
        <v>85</v>
      </c>
      <c r="F14" s="100">
        <f>SUMIF(TRIPLEVIRAL!$C$3:$C$2418,"08-KENNEDY",TRIPLEVIRAL!$H$3:$H$2418)</f>
        <v>56</v>
      </c>
      <c r="G14" s="100">
        <f>SUMIF(TRIPLEVIRAL!$C$3:$C$2418,"08-KENNEDY",TRIPLEVIRAL!$I$3:$I$2418)</f>
        <v>94</v>
      </c>
      <c r="H14" s="100">
        <f>SUMIF(TRIPLEVIRAL!$C$3:$C$2418,"08-KENNEDY",TRIPLEVIRAL!$J$3:$J$2418)</f>
        <v>93</v>
      </c>
      <c r="I14" s="100">
        <f>SUMIF(TRIPLEVIRAL!$C$3:$C$2418,"08-KENNEDY",TRIPLEVIRAL!$K$3:$K$2418)</f>
        <v>94</v>
      </c>
      <c r="J14" s="100">
        <f>SUMIF(TRIPLEVIRAL!$C$3:$C$2418,"08-KENNEDY",TRIPLEVIRAL!$L$3:$L$2418)</f>
        <v>0</v>
      </c>
      <c r="K14" s="100">
        <f>SUMIF(TRIPLEVIRAL!$C$3:$C$2418,"08-KENNEDY",TRIPLEVIRAL!$M$3:$M$2418)</f>
        <v>0</v>
      </c>
      <c r="L14" s="100">
        <f>SUMIF(TRIPLEVIRAL!$C$3:$C$2418,"08-KENNEDY",TRIPLEVIRAL!$N$3:$N$2418)</f>
        <v>0</v>
      </c>
      <c r="M14" s="100">
        <f>SUMIF(TRIPLEVIRAL!$C$3:$C$2418,"08-KENNEDY",TRIPLEVIRAL!$O$3:$O$2418)</f>
        <v>0</v>
      </c>
      <c r="N14" s="100">
        <f>SUMIF(TRIPLEVIRAL!$C$3:$C$2418,"08-KENNEDY",TRIPLEVIRAL!$P$3:$P$2418)</f>
        <v>0</v>
      </c>
      <c r="O14" s="100">
        <f>SUMIF(TRIPLEVIRAL!$C$3:$C$2418,"08-KENNEDY",TRIPLEVIRAL!$Q$3:$Q$2418)</f>
        <v>0</v>
      </c>
      <c r="P14" s="98">
        <f t="shared" si="0"/>
        <v>496</v>
      </c>
      <c r="Q14" s="60">
        <f t="shared" si="1"/>
        <v>496</v>
      </c>
      <c r="R14" s="98">
        <f t="shared" si="2"/>
      </c>
      <c r="T14" s="63"/>
    </row>
    <row r="15" spans="1:20" s="49" customFormat="1" ht="12.75">
      <c r="A15" s="79" t="s">
        <v>33</v>
      </c>
      <c r="B15" s="60">
        <f>SUMIF(TRIPLEVIRAL!$C$3:$C$2418,"09-FONTIBON",TRIPLEVIRAL!$D$3:$D$2418)</f>
        <v>142</v>
      </c>
      <c r="C15" s="60">
        <f>SUMIF(TRIPLEVIRAL!$C$3:$C$2418,"09-FONTIBON",TRIPLEVIRAL!$E$3:$E$2418)</f>
        <v>11.833333333333334</v>
      </c>
      <c r="D15" s="100">
        <f>SUMIF(TRIPLEVIRAL!$C$3:$C$2418,"09-FONTIBON",TRIPLEVIRAL!$F$3:$F$2418)</f>
        <v>32</v>
      </c>
      <c r="E15" s="100">
        <f>SUMIF(TRIPLEVIRAL!$C$3:$C$2418,"09-FONTIBON",TRIPLEVIRAL!$G$3:$G$2418)</f>
        <v>37</v>
      </c>
      <c r="F15" s="100">
        <f>SUMIF(TRIPLEVIRAL!$C$3:$C$2418,"09-FONTIBON",TRIPLEVIRAL!$H$3:$H$2418)</f>
        <v>38</v>
      </c>
      <c r="G15" s="100">
        <f>SUMIF(TRIPLEVIRAL!$C$3:$C$2418,"09-FONTIBON",TRIPLEVIRAL!$I$3:$I$2418)</f>
        <v>34</v>
      </c>
      <c r="H15" s="100">
        <f>SUMIF(TRIPLEVIRAL!$C$3:$C$2418,"09-FONTIBON",TRIPLEVIRAL!$J$3:$J$2418)</f>
        <v>30</v>
      </c>
      <c r="I15" s="100">
        <f>SUMIF(TRIPLEVIRAL!$C$3:$C$2418,"09-FONTIBON",TRIPLEVIRAL!$K$3:$K$2418)</f>
        <v>25</v>
      </c>
      <c r="J15" s="100">
        <f>SUMIF(TRIPLEVIRAL!$C$3:$C$2418,"09-FONTIBON",TRIPLEVIRAL!$L$3:$L$2418)</f>
        <v>0</v>
      </c>
      <c r="K15" s="100">
        <f>SUMIF(TRIPLEVIRAL!$C$3:$C$2418,"09-FONTIBON",TRIPLEVIRAL!$M$3:$M$2418)</f>
        <v>0</v>
      </c>
      <c r="L15" s="100">
        <f>SUMIF(TRIPLEVIRAL!$C$3:$C$2418,"09-FONTIBON",TRIPLEVIRAL!$N$3:$N$2418)</f>
        <v>0</v>
      </c>
      <c r="M15" s="100">
        <f>SUMIF(TRIPLEVIRAL!$C$3:$C$2418,"09-FONTIBON",TRIPLEVIRAL!$O$3:$O$2418)</f>
        <v>0</v>
      </c>
      <c r="N15" s="100">
        <f>SUMIF(TRIPLEVIRAL!$C$3:$C$2418,"09-FONTIBON",TRIPLEVIRAL!$P$3:$P$2418)</f>
        <v>0</v>
      </c>
      <c r="O15" s="100">
        <f>SUMIF(TRIPLEVIRAL!$C$3:$C$2418,"09-FONTIBON",TRIPLEVIRAL!$Q$3:$Q$2418)</f>
        <v>0</v>
      </c>
      <c r="P15" s="98">
        <f t="shared" si="0"/>
        <v>196</v>
      </c>
      <c r="Q15" s="60">
        <f t="shared" si="1"/>
        <v>138.0281690140845</v>
      </c>
      <c r="R15" s="98">
        <f t="shared" si="2"/>
      </c>
      <c r="T15" s="63"/>
    </row>
    <row r="16" spans="1:20" s="49" customFormat="1" ht="12.75">
      <c r="A16" s="79" t="s">
        <v>32</v>
      </c>
      <c r="B16" s="60">
        <f>SUMIF(TRIPLEVIRAL!$C$3:$C$2418,"10-ENGATIVA",TRIPLEVIRAL!$D$3:$D$2418)</f>
        <v>200</v>
      </c>
      <c r="C16" s="60">
        <f>SUMIF(TRIPLEVIRAL!$C$3:$C$2418,"10-ENGATIVA",TRIPLEVIRAL!$E$3:$E$2418)</f>
        <v>16.666666666666668</v>
      </c>
      <c r="D16" s="100">
        <f>SUMIF(TRIPLEVIRAL!$C$3:$C$2418,"10-ENGATIVA",TRIPLEVIRAL!$F$3:$F$2418)</f>
        <v>72</v>
      </c>
      <c r="E16" s="100">
        <f>SUMIF(TRIPLEVIRAL!$C$3:$C$2418,"10-ENGATIVA",TRIPLEVIRAL!$G$3:$G$2418)</f>
        <v>77</v>
      </c>
      <c r="F16" s="100">
        <f>SUMIF(TRIPLEVIRAL!$C$3:$C$2418,"10-ENGATIVA",TRIPLEVIRAL!$H$3:$H$2418)</f>
        <v>71</v>
      </c>
      <c r="G16" s="100">
        <f>SUMIF(TRIPLEVIRAL!$C$3:$C$2418,"10-ENGATIVA",TRIPLEVIRAL!$I$3:$I$2418)</f>
        <v>78</v>
      </c>
      <c r="H16" s="100">
        <f>SUMIF(TRIPLEVIRAL!$C$3:$C$2418,"10-ENGATIVA",TRIPLEVIRAL!$J$3:$J$2418)</f>
        <v>65</v>
      </c>
      <c r="I16" s="100">
        <f>SUMIF(TRIPLEVIRAL!$C$3:$C$2418,"10-ENGATIVA",TRIPLEVIRAL!$K$3:$K$2418)</f>
        <v>84</v>
      </c>
      <c r="J16" s="100">
        <f>SUMIF(TRIPLEVIRAL!$C$3:$C$2418,"10-ENGATIVA",TRIPLEVIRAL!$L$3:$L$2418)</f>
        <v>0</v>
      </c>
      <c r="K16" s="100">
        <f>SUMIF(TRIPLEVIRAL!$C$3:$C$2418,"10-ENGATIVA",TRIPLEVIRAL!$M$3:$M$2418)</f>
        <v>0</v>
      </c>
      <c r="L16" s="100">
        <f>SUMIF(TRIPLEVIRAL!$C$3:$C$2418,"10-ENGATIVA",TRIPLEVIRAL!$N$3:$N$2418)</f>
        <v>0</v>
      </c>
      <c r="M16" s="100">
        <f>SUMIF(TRIPLEVIRAL!$C$3:$C$2418,"10-ENGATIVA",TRIPLEVIRAL!$O$3:$O$2418)</f>
        <v>0</v>
      </c>
      <c r="N16" s="100">
        <f>SUMIF(TRIPLEVIRAL!$C$3:$C$2418,"10-ENGATIVA",TRIPLEVIRAL!$P$3:$P$2418)</f>
        <v>0</v>
      </c>
      <c r="O16" s="100">
        <f>SUMIF(TRIPLEVIRAL!$C$3:$C$2418,"10-ENGATIVA",TRIPLEVIRAL!$Q$3:$Q$2418)</f>
        <v>0</v>
      </c>
      <c r="P16" s="98">
        <f t="shared" si="0"/>
        <v>447</v>
      </c>
      <c r="Q16" s="60">
        <f t="shared" si="1"/>
        <v>223.5</v>
      </c>
      <c r="R16" s="98">
        <f t="shared" si="2"/>
      </c>
      <c r="T16" s="63"/>
    </row>
    <row r="17" spans="1:20" s="49" customFormat="1" ht="12.75">
      <c r="A17" s="79" t="s">
        <v>40</v>
      </c>
      <c r="B17" s="60">
        <f>SUMIF(TRIPLEVIRAL!$C$3:$C$2418,"11-SUBA",TRIPLEVIRAL!$D$3:$D$2418)</f>
        <v>437</v>
      </c>
      <c r="C17" s="60">
        <f>SUMIF(TRIPLEVIRAL!$C$3:$C$2418,"11-SUBA",TRIPLEVIRAL!$E$3:$E$2418)</f>
        <v>36.416666666666664</v>
      </c>
      <c r="D17" s="100">
        <f>SUMIF(TRIPLEVIRAL!$C$3:$C$2418,"11-SUBA",TRIPLEVIRAL!$F$3:$F$2418)</f>
        <v>186</v>
      </c>
      <c r="E17" s="100">
        <f>SUMIF(TRIPLEVIRAL!$C$3:$C$2418,"11-SUBA",TRIPLEVIRAL!$G$3:$G$2418)</f>
        <v>174</v>
      </c>
      <c r="F17" s="100">
        <f>SUMIF(TRIPLEVIRAL!$C$3:$C$2418,"11-SUBA",TRIPLEVIRAL!$H$3:$H$2418)</f>
        <v>185</v>
      </c>
      <c r="G17" s="100">
        <f>SUMIF(TRIPLEVIRAL!$C$3:$C$2418,"11-SUBA",TRIPLEVIRAL!$I$3:$I$2418)</f>
        <v>232</v>
      </c>
      <c r="H17" s="100">
        <f>SUMIF(TRIPLEVIRAL!$C$3:$C$2418,"11-SUBA",TRIPLEVIRAL!$J$3:$J$2418)</f>
        <v>167</v>
      </c>
      <c r="I17" s="100">
        <f>SUMIF(TRIPLEVIRAL!$C$3:$C$2418,"11-SUBA",TRIPLEVIRAL!$K$3:$K$2418)</f>
        <v>174</v>
      </c>
      <c r="J17" s="100">
        <f>SUMIF(TRIPLEVIRAL!$C$3:$C$2418,"11-SUBA",TRIPLEVIRAL!$L$3:$L$2418)</f>
        <v>0</v>
      </c>
      <c r="K17" s="100">
        <f>SUMIF(TRIPLEVIRAL!$C$3:$C$2418,"11-SUBA",TRIPLEVIRAL!$M$3:$M$2418)</f>
        <v>0</v>
      </c>
      <c r="L17" s="100">
        <f>SUMIF(TRIPLEVIRAL!$C$3:$C$2418,"11-SUBA",TRIPLEVIRAL!$N$3:$N$2418)</f>
        <v>0</v>
      </c>
      <c r="M17" s="100">
        <f>SUMIF(TRIPLEVIRAL!$C$3:$C$2418,"11-SUBA",TRIPLEVIRAL!$O$3:$O$2418)</f>
        <v>0</v>
      </c>
      <c r="N17" s="100">
        <f>SUMIF(TRIPLEVIRAL!$C$3:$C$2418,"11-SUBA",TRIPLEVIRAL!$P$3:$P$2418)</f>
        <v>0</v>
      </c>
      <c r="O17" s="100">
        <f>SUMIF(TRIPLEVIRAL!$C$3:$C$2418,"11-SUBA",TRIPLEVIRAL!$Q$3:$Q$2418)</f>
        <v>0</v>
      </c>
      <c r="P17" s="98">
        <f t="shared" si="0"/>
        <v>1118</v>
      </c>
      <c r="Q17" s="60">
        <f t="shared" si="1"/>
        <v>255.83524027459956</v>
      </c>
      <c r="R17" s="98">
        <f t="shared" si="2"/>
      </c>
      <c r="T17" s="63"/>
    </row>
    <row r="18" spans="1:20" s="49" customFormat="1" ht="12.75">
      <c r="A18" s="79" t="s">
        <v>27</v>
      </c>
      <c r="B18" s="60">
        <f>SUMIF(TRIPLEVIRAL!$C$3:$C$2418,"12-BARRIOS UNIDOS",TRIPLEVIRAL!$D$3:$D$2418)</f>
        <v>156</v>
      </c>
      <c r="C18" s="60">
        <f>SUMIF(TRIPLEVIRAL!$C$3:$C$2418,"12-BARRIOS UNIDOS",TRIPLEVIRAL!$E$3:$E$2418)</f>
        <v>13</v>
      </c>
      <c r="D18" s="100">
        <f>SUMIF(TRIPLEVIRAL!$C$3:$C$2418,"12-BARRIOS UNIDOS",TRIPLEVIRAL!$F$3:$F$2418)</f>
        <v>27</v>
      </c>
      <c r="E18" s="100">
        <f>SUMIF(TRIPLEVIRAL!$C$3:$C$2418,"12-BARRIOS UNIDOS",TRIPLEVIRAL!$G$3:$G$2418)</f>
        <v>42</v>
      </c>
      <c r="F18" s="100">
        <f>SUMIF(TRIPLEVIRAL!$C$3:$C$2418,"12-BARRIOS UNIDOS",TRIPLEVIRAL!$H$3:$H$2418)</f>
        <v>28</v>
      </c>
      <c r="G18" s="100">
        <f>SUMIF(TRIPLEVIRAL!$C$3:$C$2418,"12-BARRIOS UNIDOS",TRIPLEVIRAL!$I$3:$I$2418)</f>
        <v>28</v>
      </c>
      <c r="H18" s="100">
        <f>SUMIF(TRIPLEVIRAL!$C$3:$C$2418,"12-BARRIOS UNIDOS",TRIPLEVIRAL!$J$3:$J$2418)</f>
        <v>32</v>
      </c>
      <c r="I18" s="100">
        <f>SUMIF(TRIPLEVIRAL!$C$3:$C$2418,"12-BARRIOS UNIDOS",TRIPLEVIRAL!$K$3:$K$2418)</f>
        <v>33</v>
      </c>
      <c r="J18" s="100">
        <f>SUMIF(TRIPLEVIRAL!$C$3:$C$2418,"12-BARRIOS UNIDOS",TRIPLEVIRAL!$L$3:$L$2418)</f>
        <v>0</v>
      </c>
      <c r="K18" s="100">
        <f>SUMIF(TRIPLEVIRAL!$C$3:$C$2418,"12-BARRIOS UNIDOS",TRIPLEVIRAL!$M$3:$M$2418)</f>
        <v>0</v>
      </c>
      <c r="L18" s="100">
        <f>SUMIF(TRIPLEVIRAL!$C$3:$C$2418,"12-BARRIOS UNIDOS",TRIPLEVIRAL!$N$3:$N$2418)</f>
        <v>0</v>
      </c>
      <c r="M18" s="100">
        <f>SUMIF(TRIPLEVIRAL!$C$3:$C$2418,"12-BARRIOS UNIDOS",TRIPLEVIRAL!$O$3:$O$2418)</f>
        <v>0</v>
      </c>
      <c r="N18" s="100">
        <f>SUMIF(TRIPLEVIRAL!$C$3:$C$2418,"12-BARRIOS UNIDOS",TRIPLEVIRAL!$P$3:$P$2418)</f>
        <v>0</v>
      </c>
      <c r="O18" s="100">
        <f>SUMIF(TRIPLEVIRAL!$C$3:$C$2418,"12-BARRIOS UNIDOS",TRIPLEVIRAL!$Q$3:$Q$2418)</f>
        <v>0</v>
      </c>
      <c r="P18" s="98">
        <f t="shared" si="0"/>
        <v>190</v>
      </c>
      <c r="Q18" s="60">
        <f t="shared" si="1"/>
        <v>121.7948717948718</v>
      </c>
      <c r="R18" s="98">
        <f t="shared" si="2"/>
      </c>
      <c r="T18" s="63"/>
    </row>
    <row r="19" spans="1:20" s="49" customFormat="1" ht="12.75">
      <c r="A19" s="79" t="s">
        <v>42</v>
      </c>
      <c r="B19" s="60">
        <f>SUMIF(TRIPLEVIRAL!$C$3:$C$2418,"13-TEUSAQUILLO",TRIPLEVIRAL!$D$3:$D$2418)</f>
        <v>120</v>
      </c>
      <c r="C19" s="60">
        <f>SUMIF(TRIPLEVIRAL!$C$3:$C$2418,"13-TEUSAQUILLO",TRIPLEVIRAL!$E$3:$E$2418)</f>
        <v>10</v>
      </c>
      <c r="D19" s="100">
        <f>SUMIF(TRIPLEVIRAL!$C$3:$C$2418,"13-TEUSAQUILLO",TRIPLEVIRAL!$F$3:$F$2418)</f>
        <v>11</v>
      </c>
      <c r="E19" s="100">
        <f>SUMIF(TRIPLEVIRAL!$C$3:$C$2418,"13-TEUSAQUILLO",TRIPLEVIRAL!$G$3:$G$2418)</f>
        <v>6</v>
      </c>
      <c r="F19" s="100">
        <f>SUMIF(TRIPLEVIRAL!$C$3:$C$2418,"13-TEUSAQUILLO",TRIPLEVIRAL!$H$3:$H$2418)</f>
        <v>9</v>
      </c>
      <c r="G19" s="100">
        <f>SUMIF(TRIPLEVIRAL!$C$3:$C$2418,"13-TEUSAQUILLO",TRIPLEVIRAL!$I$3:$I$2418)</f>
        <v>6</v>
      </c>
      <c r="H19" s="100">
        <f>SUMIF(TRIPLEVIRAL!$C$3:$C$2418,"13-TEUSAQUILLO",TRIPLEVIRAL!$J$3:$J$2418)</f>
        <v>8</v>
      </c>
      <c r="I19" s="100">
        <f>SUMIF(TRIPLEVIRAL!$C$3:$C$2418,"13-TEUSAQUILLO",TRIPLEVIRAL!$K$3:$K$2418)</f>
        <v>7</v>
      </c>
      <c r="J19" s="100">
        <f>SUMIF(TRIPLEVIRAL!$C$3:$C$2418,"13-TEUSAQUILLO",TRIPLEVIRAL!$L$3:$L$2418)</f>
        <v>0</v>
      </c>
      <c r="K19" s="100">
        <f>SUMIF(TRIPLEVIRAL!$C$3:$C$2418,"13-TEUSAQUILLO",TRIPLEVIRAL!$M$3:$M$2418)</f>
        <v>0</v>
      </c>
      <c r="L19" s="100">
        <f>SUMIF(TRIPLEVIRAL!$C$3:$C$2418,"13-TEUSAQUILLO",TRIPLEVIRAL!$N$3:$N$2418)</f>
        <v>0</v>
      </c>
      <c r="M19" s="100">
        <f>SUMIF(TRIPLEVIRAL!$C$3:$C$2418,"13-TEUSAQUILLO",TRIPLEVIRAL!$O$3:$O$2418)</f>
        <v>0</v>
      </c>
      <c r="N19" s="100">
        <f>SUMIF(TRIPLEVIRAL!$C$3:$C$2418,"13-TEUSAQUILLO",TRIPLEVIRAL!$P$3:$P$2418)</f>
        <v>0</v>
      </c>
      <c r="O19" s="100">
        <f>SUMIF(TRIPLEVIRAL!$C$3:$C$2418,"13-TEUSAQUILLO",TRIPLEVIRAL!$Q$3:$Q$2418)</f>
        <v>0</v>
      </c>
      <c r="P19" s="98">
        <f t="shared" si="0"/>
        <v>47</v>
      </c>
      <c r="Q19" s="60">
        <f t="shared" si="1"/>
        <v>39.166666666666664</v>
      </c>
      <c r="R19" s="98">
        <f t="shared" si="2"/>
        <v>73</v>
      </c>
      <c r="T19" s="63"/>
    </row>
    <row r="20" spans="1:20" s="49" customFormat="1" ht="12.75">
      <c r="A20" s="79" t="s">
        <v>55</v>
      </c>
      <c r="B20" s="60">
        <f>SUMIF(TRIPLEVIRAL!$C$3:$C$2418,"14-LOS MARTIRES",TRIPLEVIRAL!$D$3:$D$2418)</f>
        <v>248</v>
      </c>
      <c r="C20" s="60">
        <f>SUMIF(TRIPLEVIRAL!$C$3:$C$2418,"14-LOS MARTIRES",TRIPLEVIRAL!$E$3:$E$2418)</f>
        <v>20.666666666666668</v>
      </c>
      <c r="D20" s="100">
        <f>SUMIF(TRIPLEVIRAL!$C$3:$C$2418,"14-LOS MARTIRES",TRIPLEVIRAL!$F$3:$F$2418)</f>
        <v>24</v>
      </c>
      <c r="E20" s="100">
        <f>SUMIF(TRIPLEVIRAL!$C$3:$C$2418,"14-LOS MARTIRES",TRIPLEVIRAL!$G$3:$G$2418)</f>
        <v>36</v>
      </c>
      <c r="F20" s="100">
        <f>SUMIF(TRIPLEVIRAL!$C$3:$C$2418,"14-LOS MARTIRES",TRIPLEVIRAL!$H$3:$H$2418)</f>
        <v>29</v>
      </c>
      <c r="G20" s="100">
        <f>SUMIF(TRIPLEVIRAL!$C$3:$C$2418,"14-LOS MARTIRES",TRIPLEVIRAL!$I$3:$I$2418)</f>
        <v>31</v>
      </c>
      <c r="H20" s="100">
        <f>SUMIF(TRIPLEVIRAL!$C$3:$C$2418,"14-LOS MARTIRES",TRIPLEVIRAL!$J$3:$J$2418)</f>
        <v>24</v>
      </c>
      <c r="I20" s="100">
        <f>SUMIF(TRIPLEVIRAL!$C$3:$C$2418,"14-LOS MARTIRES",TRIPLEVIRAL!$K$3:$K$2418)</f>
        <v>30</v>
      </c>
      <c r="J20" s="100">
        <f>SUMIF(TRIPLEVIRAL!$C$3:$C$2418,"14-LOS MARTIRES",TRIPLEVIRAL!$L$3:$L$2418)</f>
        <v>0</v>
      </c>
      <c r="K20" s="100">
        <f>SUMIF(TRIPLEVIRAL!$C$3:$C$2418,"14-LOS MARTIRES",TRIPLEVIRAL!$M$3:$M$2418)</f>
        <v>0</v>
      </c>
      <c r="L20" s="100">
        <f>SUMIF(TRIPLEVIRAL!$C$3:$C$2418,"14-LOS MARTIRES",TRIPLEVIRAL!$N$3:$N$2418)</f>
        <v>0</v>
      </c>
      <c r="M20" s="100">
        <f>SUMIF(TRIPLEVIRAL!$C$3:$C$2418,"14-LOS MARTIRES",TRIPLEVIRAL!$O$3:$O$2418)</f>
        <v>0</v>
      </c>
      <c r="N20" s="100">
        <f>SUMIF(TRIPLEVIRAL!$C$3:$C$2418,"14-LOS MARTIRES",TRIPLEVIRAL!$P$3:$P$2418)</f>
        <v>0</v>
      </c>
      <c r="O20" s="100">
        <f>SUMIF(TRIPLEVIRAL!$C$3:$C$2418,"14-LOS MARTIRES",TRIPLEVIRAL!$Q$3:$Q$2418)</f>
        <v>0</v>
      </c>
      <c r="P20" s="98">
        <f t="shared" si="0"/>
        <v>174</v>
      </c>
      <c r="Q20" s="60">
        <f t="shared" si="1"/>
        <v>70.16129032258064</v>
      </c>
      <c r="R20" s="98">
        <f t="shared" si="2"/>
        <v>74</v>
      </c>
      <c r="T20" s="63"/>
    </row>
    <row r="21" spans="1:20" s="49" customFormat="1" ht="12.75">
      <c r="A21" s="79" t="s">
        <v>26</v>
      </c>
      <c r="B21" s="60">
        <f>SUMIF(TRIPLEVIRAL!$C$3:$C$2418,"15-ANTONIO NARIÑO",TRIPLEVIRAL!$D$3:$D$2418)</f>
        <v>24</v>
      </c>
      <c r="C21" s="60">
        <f>SUMIF(TRIPLEVIRAL!$C$3:$C$2418,"15-ANTONIO NARIÑO",TRIPLEVIRAL!$E$3:$E$2418)</f>
        <v>2</v>
      </c>
      <c r="D21" s="100">
        <f>SUMIF(TRIPLEVIRAL!$C$3:$C$2418,"15-ANTONIO NARIÑO",TRIPLEVIRAL!$F$3:$F$2418)</f>
        <v>43</v>
      </c>
      <c r="E21" s="100">
        <f>SUMIF(TRIPLEVIRAL!$C$3:$C$2418,"15-ANTONIO NARIÑO",TRIPLEVIRAL!$G$3:$G$2418)</f>
        <v>37</v>
      </c>
      <c r="F21" s="100">
        <f>SUMIF(TRIPLEVIRAL!$C$3:$C$2418,"15-ANTONIO NARIÑO",TRIPLEVIRAL!$H$3:$H$2418)</f>
        <v>48</v>
      </c>
      <c r="G21" s="100">
        <f>SUMIF(TRIPLEVIRAL!$C$3:$C$2418,"15-ANTONIO NARIÑO",TRIPLEVIRAL!$I$3:$I$2418)</f>
        <v>22</v>
      </c>
      <c r="H21" s="100">
        <f>SUMIF(TRIPLEVIRAL!$C$3:$C$2418,"15-ANTONIO NARIÑO",TRIPLEVIRAL!$J$3:$J$2418)</f>
        <v>45</v>
      </c>
      <c r="I21" s="100">
        <f>SUMIF(TRIPLEVIRAL!$C$3:$C$2418,"15-ANTONIO NARIÑO",TRIPLEVIRAL!$K$3:$K$2418)</f>
        <v>34</v>
      </c>
      <c r="J21" s="100">
        <f>SUMIF(TRIPLEVIRAL!$C$3:$C$2418,"15-ANTONIO NARIÑO",TRIPLEVIRAL!$L$3:$L$2418)</f>
        <v>0</v>
      </c>
      <c r="K21" s="100">
        <f>SUMIF(TRIPLEVIRAL!$C$3:$C$2418,"15-ANTONIO NARIÑO",TRIPLEVIRAL!$M$3:$M$2418)</f>
        <v>0</v>
      </c>
      <c r="L21" s="100">
        <f>SUMIF(TRIPLEVIRAL!$C$3:$C$2418,"15-ANTONIO NARIÑO",TRIPLEVIRAL!$N$3:$N$2418)</f>
        <v>0</v>
      </c>
      <c r="M21" s="100">
        <f>SUMIF(TRIPLEVIRAL!$C$3:$C$2418,"15-ANTONIO NARIÑO",TRIPLEVIRAL!$O$3:$O$2418)</f>
        <v>0</v>
      </c>
      <c r="N21" s="100">
        <f>SUMIF(TRIPLEVIRAL!$C$3:$C$2418,"15-ANTONIO NARIÑO",TRIPLEVIRAL!$P$3:$P$2418)</f>
        <v>0</v>
      </c>
      <c r="O21" s="100">
        <f>SUMIF(TRIPLEVIRAL!$C$3:$C$2418,"15-ANTONIO NARIÑO",TRIPLEVIRAL!$Q$3:$Q$2418)</f>
        <v>0</v>
      </c>
      <c r="P21" s="98">
        <f t="shared" si="0"/>
        <v>229</v>
      </c>
      <c r="Q21" s="60">
        <f t="shared" si="1"/>
        <v>954.1666666666666</v>
      </c>
      <c r="R21" s="98">
        <f t="shared" si="2"/>
      </c>
      <c r="T21" s="63"/>
    </row>
    <row r="22" spans="1:20" s="49" customFormat="1" ht="12.75">
      <c r="A22" s="79" t="s">
        <v>36</v>
      </c>
      <c r="B22" s="60">
        <f>SUMIF(TRIPLEVIRAL!$C$3:$C$2418,"16-PUENTE ARANDA",TRIPLEVIRAL!$D$3:$D$2418)</f>
        <v>50</v>
      </c>
      <c r="C22" s="60">
        <f>SUMIF(TRIPLEVIRAL!$C$3:$C$2418,"16-PUENTE ARANDA",TRIPLEVIRAL!$E$3:$E$2418)</f>
        <v>4.166666666666667</v>
      </c>
      <c r="D22" s="100">
        <f>SUMIF(TRIPLEVIRAL!$C$3:$C$2418,"16-PUENTE ARANDA",TRIPLEVIRAL!$F$3:$F$2418)</f>
        <v>16</v>
      </c>
      <c r="E22" s="100">
        <f>SUMIF(TRIPLEVIRAL!$C$3:$C$2418,"16-PUENTE ARANDA",TRIPLEVIRAL!$G$3:$G$2418)</f>
        <v>5</v>
      </c>
      <c r="F22" s="100">
        <f>SUMIF(TRIPLEVIRAL!$C$3:$C$2418,"16-PUENTE ARANDA",TRIPLEVIRAL!$H$3:$H$2418)</f>
        <v>6</v>
      </c>
      <c r="G22" s="100">
        <f>SUMIF(TRIPLEVIRAL!$C$3:$C$2418,"16-PUENTE ARANDA",TRIPLEVIRAL!$I$3:$I$2418)</f>
        <v>8</v>
      </c>
      <c r="H22" s="100">
        <f>SUMIF(TRIPLEVIRAL!$C$3:$C$2418,"16-PUENTE ARANDA",TRIPLEVIRAL!$J$3:$J$2418)</f>
        <v>6</v>
      </c>
      <c r="I22" s="100">
        <f>SUMIF(TRIPLEVIRAL!$C$3:$C$2418,"16-PUENTE ARANDA",TRIPLEVIRAL!$K$3:$K$2418)</f>
        <v>6</v>
      </c>
      <c r="J22" s="100">
        <f>SUMIF(TRIPLEVIRAL!$C$3:$C$2418,"16-PUENTE ARANDA",TRIPLEVIRAL!$L$3:$L$2418)</f>
        <v>0</v>
      </c>
      <c r="K22" s="100">
        <f>SUMIF(TRIPLEVIRAL!$C$3:$C$2418,"16-PUENTE ARANDA",TRIPLEVIRAL!$M$3:$M$2418)</f>
        <v>0</v>
      </c>
      <c r="L22" s="100">
        <f>SUMIF(TRIPLEVIRAL!$C$3:$C$2418,"16-PUENTE ARANDA",TRIPLEVIRAL!$N$3:$N$2418)</f>
        <v>0</v>
      </c>
      <c r="M22" s="100">
        <f>SUMIF(TRIPLEVIRAL!$C$3:$C$2418,"16-PUENTE ARANDA",TRIPLEVIRAL!$O$3:$O$2418)</f>
        <v>0</v>
      </c>
      <c r="N22" s="100">
        <f>SUMIF(TRIPLEVIRAL!$C$3:$C$2418,"16-PUENTE ARANDA",TRIPLEVIRAL!$P$3:$P$2418)</f>
        <v>0</v>
      </c>
      <c r="O22" s="100">
        <f>SUMIF(TRIPLEVIRAL!$C$3:$C$2418,"16-PUENTE ARANDA",TRIPLEVIRAL!$Q$3:$Q$2418)</f>
        <v>0</v>
      </c>
      <c r="P22" s="98">
        <f t="shared" si="0"/>
        <v>47</v>
      </c>
      <c r="Q22" s="60">
        <f t="shared" si="1"/>
        <v>94</v>
      </c>
      <c r="R22" s="98">
        <f t="shared" si="2"/>
        <v>3</v>
      </c>
      <c r="T22" s="63"/>
    </row>
    <row r="23" spans="1:20" s="49" customFormat="1" ht="12.75">
      <c r="A23" s="79" t="s">
        <v>56</v>
      </c>
      <c r="B23" s="60">
        <f>SUMIF(TRIPLEVIRAL!$C$3:$C$2418,"17-LA CANDELARIA",TRIPLEVIRAL!$D$3:$D$2418)</f>
        <v>14</v>
      </c>
      <c r="C23" s="60">
        <f>SUMIF(TRIPLEVIRAL!$C$3:$C$2418,"17-LA CANDELARIA",TRIPLEVIRAL!$E$3:$E$2418)</f>
        <v>1.1666666666666667</v>
      </c>
      <c r="D23" s="100">
        <f>SUMIF(TRIPLEVIRAL!$C$3:$C$2418,"17-LA CANDELARIA",TRIPLEVIRAL!$F$3:$F$2418)</f>
        <v>1</v>
      </c>
      <c r="E23" s="100">
        <f>SUMIF(TRIPLEVIRAL!$C$3:$C$2418,"17-LA CANDELARIA",TRIPLEVIRAL!$G$3:$G$2418)</f>
        <v>0</v>
      </c>
      <c r="F23" s="100">
        <f>SUMIF(TRIPLEVIRAL!$C$3:$C$2418,"17-LA CANDELARIA",TRIPLEVIRAL!$H$3:$H$2418)</f>
        <v>2</v>
      </c>
      <c r="G23" s="100">
        <f>SUMIF(TRIPLEVIRAL!$C$3:$C$2418,"17-LA CANDELARIA",TRIPLEVIRAL!$I$3:$I$2418)</f>
        <v>2</v>
      </c>
      <c r="H23" s="100">
        <f>SUMIF(TRIPLEVIRAL!$C$3:$C$2418,"17-LA CANDELARIA",TRIPLEVIRAL!$J$3:$J$2418)</f>
        <v>2</v>
      </c>
      <c r="I23" s="100">
        <f>SUMIF(TRIPLEVIRAL!$C$3:$C$2418,"17-LA CANDELARIA",TRIPLEVIRAL!$K$3:$K$2418)</f>
        <v>4</v>
      </c>
      <c r="J23" s="100">
        <f>SUMIF(TRIPLEVIRAL!$C$3:$C$2418,"17-LA CANDELARIA",TRIPLEVIRAL!$L$3:$L$2418)</f>
        <v>0</v>
      </c>
      <c r="K23" s="100">
        <f>SUMIF(TRIPLEVIRAL!$C$3:$C$2418,"17-LA CANDELARIA",TRIPLEVIRAL!$M$3:$M$2418)</f>
        <v>0</v>
      </c>
      <c r="L23" s="100">
        <f>SUMIF(TRIPLEVIRAL!$C$3:$C$2418,"17-LA CANDELARIA",TRIPLEVIRAL!$N$3:$N$2418)</f>
        <v>0</v>
      </c>
      <c r="M23" s="100">
        <f>SUMIF(TRIPLEVIRAL!$C$3:$C$2418,"17-LA CANDELARIA",TRIPLEVIRAL!$O$3:$O$2418)</f>
        <v>0</v>
      </c>
      <c r="N23" s="100">
        <f>SUMIF(TRIPLEVIRAL!$C$3:$C$2418,"17-LA CANDELARIA",TRIPLEVIRAL!$P$3:$P$2418)</f>
        <v>0</v>
      </c>
      <c r="O23" s="100">
        <f>SUMIF(TRIPLEVIRAL!$C$3:$C$2418,"17-LA CANDELARIA",TRIPLEVIRAL!$Q$3:$Q$2418)</f>
        <v>0</v>
      </c>
      <c r="P23" s="98">
        <f t="shared" si="0"/>
        <v>11</v>
      </c>
      <c r="Q23" s="60">
        <f t="shared" si="1"/>
        <v>78.57142857142857</v>
      </c>
      <c r="R23" s="98">
        <f t="shared" si="2"/>
        <v>3</v>
      </c>
      <c r="T23" s="63"/>
    </row>
    <row r="24" spans="1:20" s="49" customFormat="1" ht="12.75">
      <c r="A24" s="79" t="s">
        <v>37</v>
      </c>
      <c r="B24" s="60">
        <f>SUMIF(TRIPLEVIRAL!$C$3:$C$2418,"18-RAFAEL URIBE URIBE",TRIPLEVIRAL!$D$3:$D$2418)</f>
        <v>225</v>
      </c>
      <c r="C24" s="60">
        <f>SUMIF(TRIPLEVIRAL!$C$3:$C$2418,"18-RAFAEL URIBE URIBE",TRIPLEVIRAL!$E$3:$E$2418)</f>
        <v>18.75</v>
      </c>
      <c r="D24" s="100">
        <f>SUMIF(TRIPLEVIRAL!$C$3:$C$2418,"18-RAFAEL URIBE URIBE",TRIPLEVIRAL!$F$3:$F$2418)</f>
        <v>59</v>
      </c>
      <c r="E24" s="100">
        <f>SUMIF(TRIPLEVIRAL!$C$3:$C$2418,"18-RAFAEL URIBE URIBE",TRIPLEVIRAL!$G$3:$G$2418)</f>
        <v>94</v>
      </c>
      <c r="F24" s="100">
        <f>SUMIF(TRIPLEVIRAL!$C$3:$C$2418,"18-RAFAEL URIBE URIBE",TRIPLEVIRAL!$H$3:$H$2418)</f>
        <v>104</v>
      </c>
      <c r="G24" s="100">
        <f>SUMIF(TRIPLEVIRAL!$C$3:$C$2418,"18-RAFAEL URIBE URIBE",TRIPLEVIRAL!$I$3:$I$2418)</f>
        <v>110</v>
      </c>
      <c r="H24" s="100">
        <f>SUMIF(TRIPLEVIRAL!$C$3:$C$2418,"18-RAFAEL URIBE URIBE",TRIPLEVIRAL!$J$3:$J$2418)</f>
        <v>114</v>
      </c>
      <c r="I24" s="100">
        <f>SUMIF(TRIPLEVIRAL!$C$3:$C$2418,"18-RAFAEL URIBE URIBE",TRIPLEVIRAL!$K$3:$K$2418)</f>
        <v>100</v>
      </c>
      <c r="J24" s="100">
        <f>SUMIF(TRIPLEVIRAL!$C$3:$C$2418,"18-RAFAEL URIBE URIBE",TRIPLEVIRAL!$L$3:$L$2418)</f>
        <v>0</v>
      </c>
      <c r="K24" s="100">
        <f>SUMIF(TRIPLEVIRAL!$C$3:$C$2418,"18-RAFAEL URIBE URIBE",TRIPLEVIRAL!$M$3:$M$2418)</f>
        <v>0</v>
      </c>
      <c r="L24" s="100">
        <f>SUMIF(TRIPLEVIRAL!$C$3:$C$2418,"18-RAFAEL URIBE URIBE",TRIPLEVIRAL!$N$3:$N$2418)</f>
        <v>0</v>
      </c>
      <c r="M24" s="100">
        <f>SUMIF(TRIPLEVIRAL!$C$3:$C$2418,"18-RAFAEL URIBE URIBE",TRIPLEVIRAL!$O$3:$O$2418)</f>
        <v>0</v>
      </c>
      <c r="N24" s="100">
        <f>SUMIF(TRIPLEVIRAL!$C$3:$C$2418,"18-RAFAEL URIBE URIBE",TRIPLEVIRAL!$P$3:$P$2418)</f>
        <v>0</v>
      </c>
      <c r="O24" s="100">
        <f>SUMIF(TRIPLEVIRAL!$C$3:$C$2418,"18-RAFAEL URIBE URIBE",TRIPLEVIRAL!$Q$3:$Q$2418)</f>
        <v>0</v>
      </c>
      <c r="P24" s="98">
        <f t="shared" si="0"/>
        <v>581</v>
      </c>
      <c r="Q24" s="60">
        <f t="shared" si="1"/>
        <v>258.22222222222223</v>
      </c>
      <c r="R24" s="98">
        <f t="shared" si="2"/>
      </c>
      <c r="T24" s="63"/>
    </row>
    <row r="25" spans="1:20" s="49" customFormat="1" ht="12.75">
      <c r="A25" s="79" t="s">
        <v>31</v>
      </c>
      <c r="B25" s="60">
        <f>SUMIF(TRIPLEVIRAL!$C$3:$C$2418,"19-CIUDAD BOLIVAR",TRIPLEVIRAL!$D$3:$D$2418)</f>
        <v>1375</v>
      </c>
      <c r="C25" s="60">
        <f>SUMIF(TRIPLEVIRAL!$C$3:$C$2418,"19-CIUDAD BOLIVAR",TRIPLEVIRAL!$E$3:$E$2418)</f>
        <v>114.58333333333333</v>
      </c>
      <c r="D25" s="100">
        <f>SUMIF(TRIPLEVIRAL!$C$3:$C$2418,"19-CIUDAD BOLIVAR",TRIPLEVIRAL!$F$3:$F$2418)</f>
        <v>196</v>
      </c>
      <c r="E25" s="100">
        <f>SUMIF(TRIPLEVIRAL!$C$3:$C$2418,"19-CIUDAD BOLIVAR",TRIPLEVIRAL!$G$3:$G$2418)</f>
        <v>193</v>
      </c>
      <c r="F25" s="100">
        <f>SUMIF(TRIPLEVIRAL!$C$3:$C$2418,"19-CIUDAD BOLIVAR",TRIPLEVIRAL!$H$3:$H$2418)</f>
        <v>201</v>
      </c>
      <c r="G25" s="100">
        <f>SUMIF(TRIPLEVIRAL!$C$3:$C$2418,"19-CIUDAD BOLIVAR",TRIPLEVIRAL!$I$3:$I$2418)</f>
        <v>205</v>
      </c>
      <c r="H25" s="100">
        <f>SUMIF(TRIPLEVIRAL!$C$3:$C$2418,"19-CIUDAD BOLIVAR",TRIPLEVIRAL!$J$3:$J$2418)</f>
        <v>173</v>
      </c>
      <c r="I25" s="100">
        <f>SUMIF(TRIPLEVIRAL!$C$3:$C$2418,"19-CIUDAD BOLIVAR",TRIPLEVIRAL!$K$3:$K$2418)</f>
        <v>161</v>
      </c>
      <c r="J25" s="100">
        <f>SUMIF(TRIPLEVIRAL!$C$3:$C$2418,"19-CIUDAD BOLIVAR",TRIPLEVIRAL!$L$3:$L$2418)</f>
        <v>0</v>
      </c>
      <c r="K25" s="100">
        <f>SUMIF(TRIPLEVIRAL!$C$3:$C$2418,"19-CIUDAD BOLIVAR",TRIPLEVIRAL!$M$3:$M$2418)</f>
        <v>0</v>
      </c>
      <c r="L25" s="100">
        <f>SUMIF(TRIPLEVIRAL!$C$3:$C$2418,"19-CIUDAD BOLIVAR",TRIPLEVIRAL!$N$3:$N$2418)</f>
        <v>0</v>
      </c>
      <c r="M25" s="100">
        <f>SUMIF(TRIPLEVIRAL!$C$3:$C$2418,"19-CIUDAD BOLIVAR",TRIPLEVIRAL!$O$3:$O$2418)</f>
        <v>0</v>
      </c>
      <c r="N25" s="100">
        <f>SUMIF(TRIPLEVIRAL!$C$3:$C$2418,"19-CIUDAD BOLIVAR",TRIPLEVIRAL!$P$3:$P$2418)</f>
        <v>0</v>
      </c>
      <c r="O25" s="100">
        <f>SUMIF(TRIPLEVIRAL!$C$3:$C$2418,"19-CIUDAD BOLIVAR",TRIPLEVIRAL!$Q$3:$Q$2418)</f>
        <v>0</v>
      </c>
      <c r="P25" s="98">
        <f t="shared" si="0"/>
        <v>1129</v>
      </c>
      <c r="Q25" s="60">
        <f t="shared" si="1"/>
        <v>82.10909090909091</v>
      </c>
      <c r="R25" s="98">
        <f t="shared" si="2"/>
        <v>246</v>
      </c>
      <c r="T25" s="63"/>
    </row>
    <row r="26" spans="1:20" s="49" customFormat="1" ht="12.75">
      <c r="A26" s="79" t="s">
        <v>41</v>
      </c>
      <c r="B26" s="60">
        <f>SUMIF(TRIPLEVIRAL!$C$3:$C$2418,"20-SUMAPAZ",TRIPLEVIRAL!$D$3:$D$2418)</f>
        <v>0</v>
      </c>
      <c r="C26" s="60">
        <f>SUMIF(TRIPLEVIRAL!$C$3:$C$2418,"20-SUMAPAZ",TRIPLEVIRAL!$E$3:$E$2418)</f>
        <v>0</v>
      </c>
      <c r="D26" s="100">
        <f>SUMIF(TRIPLEVIRAL!$C$3:$C$2418,"20-SUMAPAZ",TRIPLEVIRAL!$F$3:$F$2418)</f>
        <v>0</v>
      </c>
      <c r="E26" s="100">
        <f>SUMIF(TRIPLEVIRAL!$C$3:$C$2418,"20-SUMAPAZ",TRIPLEVIRAL!$G$3:$G$2418)</f>
        <v>0</v>
      </c>
      <c r="F26" s="100">
        <f>SUMIF(TRIPLEVIRAL!$C$3:$C$2418,"20-SUMAPAZ",TRIPLEVIRAL!$H$3:$H$2418)</f>
        <v>0</v>
      </c>
      <c r="G26" s="100">
        <f>SUMIF(TRIPLEVIRAL!$C$3:$C$2418,"20-SUMAPAZ",TRIPLEVIRAL!$I$3:$I$2418)</f>
        <v>0</v>
      </c>
      <c r="H26" s="100">
        <f>SUMIF(TRIPLEVIRAL!$C$3:$C$2418,"20-SUMAPAZ",TRIPLEVIRAL!$J$3:$J$2418)</f>
        <v>0</v>
      </c>
      <c r="I26" s="100">
        <f>SUMIF(TRIPLEVIRAL!$C$3:$C$2418,"20-SUMAPAZ",TRIPLEVIRAL!$K$3:$K$2418)</f>
        <v>0</v>
      </c>
      <c r="J26" s="100">
        <f>SUMIF(TRIPLEVIRAL!$C$3:$C$2418,"20-SUMAPAZ",TRIPLEVIRAL!$L$3:$L$2418)</f>
        <v>0</v>
      </c>
      <c r="K26" s="100">
        <f>SUMIF(TRIPLEVIRAL!$C$3:$C$2418,"20-SUMAPAZ",TRIPLEVIRAL!$M$3:$M$2418)</f>
        <v>0</v>
      </c>
      <c r="L26" s="100">
        <f>SUMIF(TRIPLEVIRAL!$C$3:$C$2418,"20-SUMAPAZ",TRIPLEVIRAL!$N$3:$N$2418)</f>
        <v>0</v>
      </c>
      <c r="M26" s="100">
        <f>SUMIF(TRIPLEVIRAL!$C$3:$C$2418,"20-SUMAPAZ",TRIPLEVIRAL!$O$3:$O$2418)</f>
        <v>0</v>
      </c>
      <c r="N26" s="100">
        <f>SUMIF(TRIPLEVIRAL!$C$3:$C$2418,"20-SUMAPAZ",TRIPLEVIRAL!$P$3:$P$2418)</f>
        <v>0</v>
      </c>
      <c r="O26" s="100">
        <f>SUMIF(TRIPLEVIRAL!$C$3:$C$2418,"20-SUMAPAZ",TRIPLEVIRAL!$Q$3:$Q$2418)</f>
        <v>0</v>
      </c>
      <c r="P26" s="98">
        <f t="shared" si="0"/>
        <v>0</v>
      </c>
      <c r="Q26" s="60">
        <f t="shared" si="1"/>
        <v>0</v>
      </c>
      <c r="R26" s="98">
        <f t="shared" si="2"/>
        <v>0</v>
      </c>
      <c r="T26" s="63"/>
    </row>
    <row r="27" spans="1:20" s="49" customFormat="1" ht="12.75">
      <c r="A27" s="80" t="s">
        <v>23</v>
      </c>
      <c r="B27" s="98">
        <f>SUM(B7:B26)</f>
        <v>7149</v>
      </c>
      <c r="C27" s="98">
        <f aca="true" t="shared" si="3" ref="C27:P27">SUM(C7:C26)</f>
        <v>595.75</v>
      </c>
      <c r="D27" s="98">
        <f t="shared" si="3"/>
        <v>1348</v>
      </c>
      <c r="E27" s="98">
        <f t="shared" si="3"/>
        <v>1287</v>
      </c>
      <c r="F27" s="98">
        <f t="shared" si="3"/>
        <v>1295</v>
      </c>
      <c r="G27" s="98">
        <f t="shared" si="3"/>
        <v>1349</v>
      </c>
      <c r="H27" s="98">
        <f t="shared" si="3"/>
        <v>1223</v>
      </c>
      <c r="I27" s="98">
        <f t="shared" si="3"/>
        <v>1259</v>
      </c>
      <c r="J27" s="98">
        <f t="shared" si="3"/>
        <v>0</v>
      </c>
      <c r="K27" s="98">
        <f t="shared" si="3"/>
        <v>0</v>
      </c>
      <c r="L27" s="98">
        <f t="shared" si="3"/>
        <v>0</v>
      </c>
      <c r="M27" s="98">
        <f t="shared" si="3"/>
        <v>0</v>
      </c>
      <c r="N27" s="98">
        <f t="shared" si="3"/>
        <v>0</v>
      </c>
      <c r="O27" s="98">
        <f t="shared" si="3"/>
        <v>0</v>
      </c>
      <c r="P27" s="98">
        <f t="shared" si="3"/>
        <v>7761</v>
      </c>
      <c r="Q27" s="60">
        <f t="shared" si="1"/>
        <v>108.56063785144775</v>
      </c>
      <c r="R27" s="98">
        <f t="shared" si="2"/>
      </c>
      <c r="T27" s="63"/>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codeName="Hoja13">
    <tabColor theme="5" tint="-0.24997000396251678"/>
  </sheetPr>
  <dimension ref="A1:R27"/>
  <sheetViews>
    <sheetView zoomScalePageLayoutView="0" workbookViewId="0" topLeftCell="A1">
      <selection activeCell="M32" sqref="M32"/>
    </sheetView>
  </sheetViews>
  <sheetFormatPr defaultColWidth="11.421875" defaultRowHeight="12.75"/>
  <cols>
    <col min="1" max="1" width="26.57421875" style="74" customWidth="1"/>
    <col min="2" max="2" width="12.00390625" style="73" bestFit="1" customWidth="1"/>
    <col min="3" max="18" width="11.7109375" style="73" customWidth="1"/>
    <col min="19" max="16384" width="11.421875" style="74" customWidth="1"/>
  </cols>
  <sheetData>
    <row r="1" spans="1:18" s="71" customFormat="1" ht="21" customHeight="1">
      <c r="A1" s="75" t="s">
        <v>54</v>
      </c>
      <c r="B1" s="55"/>
      <c r="C1" s="55"/>
      <c r="D1" s="55"/>
      <c r="E1" s="55"/>
      <c r="F1" s="55"/>
      <c r="G1" s="55"/>
      <c r="H1" s="55"/>
      <c r="I1" s="55"/>
      <c r="J1" s="55"/>
      <c r="K1" s="55"/>
      <c r="L1" s="55"/>
      <c r="M1" s="55"/>
      <c r="N1" s="55"/>
      <c r="O1" s="55"/>
      <c r="P1" s="55"/>
      <c r="Q1" s="55"/>
      <c r="R1" s="55"/>
    </row>
    <row r="2" spans="1:18" s="71" customFormat="1" ht="21" customHeight="1">
      <c r="A2" s="75" t="s">
        <v>79</v>
      </c>
      <c r="B2" s="55"/>
      <c r="C2" s="55"/>
      <c r="D2" s="55"/>
      <c r="E2" s="55"/>
      <c r="F2" s="55"/>
      <c r="G2" s="55"/>
      <c r="H2" s="55"/>
      <c r="I2" s="55"/>
      <c r="J2" s="55"/>
      <c r="K2" s="55"/>
      <c r="L2" s="55"/>
      <c r="M2" s="55"/>
      <c r="N2" s="55"/>
      <c r="O2" s="55"/>
      <c r="P2" s="55"/>
      <c r="Q2" s="55"/>
      <c r="R2" s="55"/>
    </row>
    <row r="3" spans="1:18" s="77" customFormat="1" ht="22.5">
      <c r="A3" s="189" t="s">
        <v>53</v>
      </c>
      <c r="B3" s="53" t="s">
        <v>57</v>
      </c>
      <c r="C3" s="53" t="s">
        <v>48</v>
      </c>
      <c r="D3" s="53" t="s">
        <v>11</v>
      </c>
      <c r="E3" s="53" t="s">
        <v>20</v>
      </c>
      <c r="F3" s="53" t="s">
        <v>12</v>
      </c>
      <c r="G3" s="53" t="s">
        <v>52</v>
      </c>
      <c r="H3" s="53" t="s">
        <v>13</v>
      </c>
      <c r="I3" s="53" t="s">
        <v>51</v>
      </c>
      <c r="J3" s="53" t="s">
        <v>14</v>
      </c>
      <c r="K3" s="53" t="s">
        <v>15</v>
      </c>
      <c r="L3" s="53" t="s">
        <v>16</v>
      </c>
      <c r="M3" s="53" t="s">
        <v>17</v>
      </c>
      <c r="N3" s="53" t="s">
        <v>18</v>
      </c>
      <c r="O3" s="53" t="s">
        <v>19</v>
      </c>
      <c r="P3" s="53" t="s">
        <v>9</v>
      </c>
      <c r="Q3" s="53" t="s">
        <v>47</v>
      </c>
      <c r="R3" s="53" t="s">
        <v>6</v>
      </c>
    </row>
    <row r="4" spans="1:18" s="65" customFormat="1" ht="15.75" customHeight="1">
      <c r="A4" s="189"/>
      <c r="B4" s="99">
        <f>SUM('F.AMARILLA'!D3:D22)</f>
        <v>7149</v>
      </c>
      <c r="C4" s="99">
        <f>SUM('F.AMARILLA'!E3:E22)</f>
        <v>595.75</v>
      </c>
      <c r="D4" s="99">
        <f>SUM('F.AMARILLA'!F3:F22)</f>
        <v>1343</v>
      </c>
      <c r="E4" s="99">
        <f>SUM('F.AMARILLA'!G3:G22)</f>
        <v>1292</v>
      </c>
      <c r="F4" s="99">
        <f>SUM('F.AMARILLA'!H3:H22)</f>
        <v>1293</v>
      </c>
      <c r="G4" s="99">
        <f>SUM('F.AMARILLA'!I3:I22)</f>
        <v>1351</v>
      </c>
      <c r="H4" s="99">
        <f>SUM('F.AMARILLA'!J3:J22)</f>
        <v>1225</v>
      </c>
      <c r="I4" s="99">
        <f>SUM('F.AMARILLA'!K3:K22)</f>
        <v>1264</v>
      </c>
      <c r="J4" s="99">
        <f>SUM('F.AMARILLA'!L3:L22)</f>
        <v>0</v>
      </c>
      <c r="K4" s="99">
        <f>SUM('F.AMARILLA'!M3:M22)</f>
        <v>0</v>
      </c>
      <c r="L4" s="99">
        <f>SUM('F.AMARILLA'!N3:N22)</f>
        <v>0</v>
      </c>
      <c r="M4" s="99">
        <f>SUM('F.AMARILLA'!O3:O22)</f>
        <v>0</v>
      </c>
      <c r="N4" s="99">
        <f>SUM('F.AMARILLA'!P3:P22)</f>
        <v>0</v>
      </c>
      <c r="O4" s="99">
        <f>SUM('F.AMARILLA'!Q3:Q22)</f>
        <v>0</v>
      </c>
      <c r="P4" s="99">
        <f>SUM(D4:O4)</f>
        <v>7768</v>
      </c>
      <c r="Q4" s="62">
        <f>IF(B4=0,0,+P4*100/B4)</f>
        <v>108.65855364386627</v>
      </c>
      <c r="R4" s="99">
        <f>IF(COUNT(D4:O4)*(B4/12)-P4&lt;0,"",COUNT(D4:O4)*(B4/12)-P4)</f>
      </c>
    </row>
    <row r="5" spans="1:18" s="65" customFormat="1" ht="6.75" customHeight="1">
      <c r="A5" s="59"/>
      <c r="B5" s="66"/>
      <c r="C5" s="66"/>
      <c r="D5" s="66"/>
      <c r="E5" s="66"/>
      <c r="F5" s="66"/>
      <c r="G5" s="66"/>
      <c r="H5" s="66"/>
      <c r="I5" s="66"/>
      <c r="J5" s="66"/>
      <c r="K5" s="66"/>
      <c r="L5" s="66"/>
      <c r="M5" s="66"/>
      <c r="N5" s="66"/>
      <c r="O5" s="66"/>
      <c r="P5" s="66"/>
      <c r="Q5" s="66"/>
      <c r="R5" s="66"/>
    </row>
    <row r="6" spans="1:18" s="65" customFormat="1" ht="25.5">
      <c r="A6" s="52" t="s">
        <v>10</v>
      </c>
      <c r="B6" s="105" t="s">
        <v>57</v>
      </c>
      <c r="C6" s="105" t="s">
        <v>48</v>
      </c>
      <c r="D6" s="105" t="s">
        <v>11</v>
      </c>
      <c r="E6" s="105" t="s">
        <v>20</v>
      </c>
      <c r="F6" s="105" t="s">
        <v>12</v>
      </c>
      <c r="G6" s="105" t="s">
        <v>52</v>
      </c>
      <c r="H6" s="105" t="s">
        <v>13</v>
      </c>
      <c r="I6" s="105" t="s">
        <v>51</v>
      </c>
      <c r="J6" s="105" t="s">
        <v>14</v>
      </c>
      <c r="K6" s="105" t="s">
        <v>15</v>
      </c>
      <c r="L6" s="105" t="s">
        <v>16</v>
      </c>
      <c r="M6" s="105" t="s">
        <v>17</v>
      </c>
      <c r="N6" s="105" t="s">
        <v>18</v>
      </c>
      <c r="O6" s="105" t="s">
        <v>19</v>
      </c>
      <c r="P6" s="105" t="s">
        <v>9</v>
      </c>
      <c r="Q6" s="105" t="s">
        <v>47</v>
      </c>
      <c r="R6" s="105" t="s">
        <v>6</v>
      </c>
    </row>
    <row r="7" spans="1:18" s="65" customFormat="1" ht="12.75">
      <c r="A7" s="79" t="s">
        <v>44</v>
      </c>
      <c r="B7" s="60">
        <f>SUMIF('F.AMARILLA'!$C$3:$C$2249,"01-USAQUEN",'F.AMARILLA'!$D$3:$D$2249)</f>
        <v>80</v>
      </c>
      <c r="C7" s="60">
        <f>SUMIF('F.AMARILLA'!$C$3:$C$2249,"01-USAQUEN",'F.AMARILLA'!$E$3:$E$2249)</f>
        <v>6.666666666666667</v>
      </c>
      <c r="D7" s="100">
        <f>SUMIF('F.AMARILLA'!$C$3:$C$2249,"01-USAQUEN",'F.AMARILLA'!$F$3:$F$2249)</f>
        <v>56</v>
      </c>
      <c r="E7" s="100">
        <f>SUMIF('F.AMARILLA'!$C$3:$C$2249,"01-USAQUEN",'F.AMARILLA'!$G$3:$G$2249)</f>
        <v>60</v>
      </c>
      <c r="F7" s="100">
        <f>SUMIF('F.AMARILLA'!$C$3:$C$2249,"01-USAQUEN",'F.AMARILLA'!$H$3:$H$2249)</f>
        <v>40</v>
      </c>
      <c r="G7" s="100">
        <f>SUMIF('F.AMARILLA'!$C$3:$C$2249,"01-USAQUEN",'F.AMARILLA'!$I$3:$I$2249)</f>
        <v>27</v>
      </c>
      <c r="H7" s="100">
        <f>SUMIF('F.AMARILLA'!$C$3:$C$2249,"01-USAQUEN",'F.AMARILLA'!$J$3:$J$2249)</f>
        <v>18</v>
      </c>
      <c r="I7" s="100">
        <f>SUMIF('F.AMARILLA'!$C$3:$C$2249,"01-USAQUEN",'F.AMARILLA'!$K$3:$K$2249)</f>
        <v>25</v>
      </c>
      <c r="J7" s="100">
        <f>SUMIF('F.AMARILLA'!$C$3:$C$2249,"01-USAQUEN",'F.AMARILLA'!$L$3:$L$2249)</f>
        <v>0</v>
      </c>
      <c r="K7" s="100">
        <f>SUMIF('F.AMARILLA'!$C$3:$C$2249,"01-USAQUEN",'F.AMARILLA'!$M$3:$M$2249)</f>
        <v>0</v>
      </c>
      <c r="L7" s="100">
        <f>SUMIF('F.AMARILLA'!$C$3:$C$2249,"01-USAQUEN",'F.AMARILLA'!$N$3:$N$2249)</f>
        <v>0</v>
      </c>
      <c r="M7" s="100">
        <f>SUMIF('F.AMARILLA'!$C$3:$C$2249,"01-USAQUEN",'F.AMARILLA'!$O$3:$O$2249)</f>
        <v>0</v>
      </c>
      <c r="N7" s="100">
        <f>SUMIF('F.AMARILLA'!$C$3:$C$2249,"01-USAQUEN",'F.AMARILLA'!$P$3:$P$2249)</f>
        <v>0</v>
      </c>
      <c r="O7" s="100">
        <f>SUMIF('F.AMARILLA'!$C$3:$C$2249,"01-USAQUEN",'F.AMARILLA'!$Q$3:$Q$2249)</f>
        <v>0</v>
      </c>
      <c r="P7" s="98">
        <f>SUM(D7:O7)</f>
        <v>226</v>
      </c>
      <c r="Q7" s="60">
        <f>IF(B7=0,0,+P7*100/B7)</f>
        <v>282.5</v>
      </c>
      <c r="R7" s="98">
        <f>IF(COUNT(D7:O7)*(B7/12)-P7&lt;0,"",COUNT(D7:O7)*(B7/12)-P7)</f>
      </c>
    </row>
    <row r="8" spans="1:18" s="65" customFormat="1" ht="12.75" customHeight="1">
      <c r="A8" s="79" t="s">
        <v>30</v>
      </c>
      <c r="B8" s="60">
        <f>SUMIF('F.AMARILLA'!$C$3:$C$2249,"02-CHAPINERO",'F.AMARILLA'!$D$3:$D$2249)</f>
        <v>120</v>
      </c>
      <c r="C8" s="60">
        <f>SUMIF('F.AMARILLA'!$C$3:$C$2249,"02-CHAPINERO",'F.AMARILLA'!$E$3:$E$2249)</f>
        <v>10</v>
      </c>
      <c r="D8" s="100">
        <f>SUMIF('F.AMARILLA'!$C$3:$C$2249,"02-CHAPINERO",'F.AMARILLA'!$F$3:$F$2249)</f>
        <v>14</v>
      </c>
      <c r="E8" s="100">
        <f>SUMIF('F.AMARILLA'!$C$3:$C$2249,"02-CHAPINERO",'F.AMARILLA'!$G$3:$G$2249)</f>
        <v>16</v>
      </c>
      <c r="F8" s="100">
        <f>SUMIF('F.AMARILLA'!$C$3:$C$2249,"02-CHAPINERO",'F.AMARILLA'!$H$3:$H$2249)</f>
        <v>10</v>
      </c>
      <c r="G8" s="100">
        <f>SUMIF('F.AMARILLA'!$C$3:$C$2249,"02-CHAPINERO",'F.AMARILLA'!$I$3:$I$2249)</f>
        <v>22</v>
      </c>
      <c r="H8" s="100">
        <f>SUMIF('F.AMARILLA'!$C$3:$C$2249,"02-CHAPINERO",'F.AMARILLA'!$J$3:$J$2249)</f>
        <v>13</v>
      </c>
      <c r="I8" s="100">
        <f>SUMIF('F.AMARILLA'!$C$3:$C$2249,"02-CHAPINERO",'F.AMARILLA'!$K$3:$K$2249)</f>
        <v>13</v>
      </c>
      <c r="J8" s="100">
        <f>SUMIF('F.AMARILLA'!$C$3:$C$2249,"02-CHAPINERO",'F.AMARILLA'!$L$3:$L$2249)</f>
        <v>0</v>
      </c>
      <c r="K8" s="100">
        <f>SUMIF('F.AMARILLA'!$C$3:$C$2249,"02-CHAPINERO",'F.AMARILLA'!$M$3:$M$2249)</f>
        <v>0</v>
      </c>
      <c r="L8" s="100">
        <f>SUMIF('F.AMARILLA'!$C$3:$C$2249,"02-CHAPINERO",'F.AMARILLA'!$N$3:$N$2249)</f>
        <v>0</v>
      </c>
      <c r="M8" s="100">
        <f>SUMIF('F.AMARILLA'!$C$3:$C$2249,"02-CHAPINERO",'F.AMARILLA'!$O$3:$O$2249)</f>
        <v>0</v>
      </c>
      <c r="N8" s="100">
        <f>SUMIF('F.AMARILLA'!$C$3:$C$2249,"02-CHAPINERO",'F.AMARILLA'!$P$3:$P$2249)</f>
        <v>0</v>
      </c>
      <c r="O8" s="100">
        <f>SUMIF('F.AMARILLA'!$C$3:$C$2249,"02-CHAPINERO",'F.AMARILLA'!$Q$3:$Q$2249)</f>
        <v>0</v>
      </c>
      <c r="P8" s="98">
        <f aca="true" t="shared" si="0" ref="P8:P26">SUM(D8:O8)</f>
        <v>88</v>
      </c>
      <c r="Q8" s="60">
        <f aca="true" t="shared" si="1" ref="Q8:Q27">IF(B8=0,0,+P8*100/B8)</f>
        <v>73.33333333333333</v>
      </c>
      <c r="R8" s="98">
        <f aca="true" t="shared" si="2" ref="R8:R27">IF(COUNT(D8:O8)*(B8/12)-P8&lt;0,"",COUNT(D8:O8)*(B8/12)-P8)</f>
        <v>32</v>
      </c>
    </row>
    <row r="9" spans="1:18" s="65" customFormat="1" ht="12.75">
      <c r="A9" s="79" t="s">
        <v>39</v>
      </c>
      <c r="B9" s="60">
        <f>SUMIF('F.AMARILLA'!$C$3:$C$2249,"03-SANTA FE",'F.AMARILLA'!$D$3:$D$2249)</f>
        <v>327</v>
      </c>
      <c r="C9" s="60">
        <f>SUMIF('F.AMARILLA'!$C$3:$C$2249,"03-SANTA FE",'F.AMARILLA'!$E$3:$E$2249)</f>
        <v>27.25</v>
      </c>
      <c r="D9" s="100">
        <f>SUMIF('F.AMARILLA'!$C$3:$C$2249,"03-SANTA FE",'F.AMARILLA'!$F$3:$F$2249)</f>
        <v>55</v>
      </c>
      <c r="E9" s="100">
        <f>SUMIF('F.AMARILLA'!$C$3:$C$2249,"03-SANTA FE",'F.AMARILLA'!$G$3:$G$2249)</f>
        <v>39</v>
      </c>
      <c r="F9" s="100">
        <f>SUMIF('F.AMARILLA'!$C$3:$C$2249,"03-SANTA FE",'F.AMARILLA'!$H$3:$H$2249)</f>
        <v>39</v>
      </c>
      <c r="G9" s="100">
        <f>SUMIF('F.AMARILLA'!$C$3:$C$2249,"03-SANTA FE",'F.AMARILLA'!$I$3:$I$2249)</f>
        <v>28</v>
      </c>
      <c r="H9" s="100">
        <f>SUMIF('F.AMARILLA'!$C$3:$C$2249,"03-SANTA FE",'F.AMARILLA'!$J$3:$J$2249)</f>
        <v>32</v>
      </c>
      <c r="I9" s="100">
        <f>SUMIF('F.AMARILLA'!$C$3:$C$2249,"03-SANTA FE",'F.AMARILLA'!$K$3:$K$2249)</f>
        <v>49</v>
      </c>
      <c r="J9" s="100">
        <f>SUMIF('F.AMARILLA'!$C$3:$C$2249,"03-SANTA FE",'F.AMARILLA'!$L$3:$L$2249)</f>
        <v>0</v>
      </c>
      <c r="K9" s="100">
        <f>SUMIF('F.AMARILLA'!$C$3:$C$2249,"03-SANTA FE",'F.AMARILLA'!$M$3:$M$2249)</f>
        <v>0</v>
      </c>
      <c r="L9" s="100">
        <f>SUMIF('F.AMARILLA'!$C$3:$C$2249,"03-SANTA FE",'F.AMARILLA'!$N$3:$N$2249)</f>
        <v>0</v>
      </c>
      <c r="M9" s="100">
        <f>SUMIF('F.AMARILLA'!$C$3:$C$2249,"03-SANTA FE",'F.AMARILLA'!$O$3:$O$2249)</f>
        <v>0</v>
      </c>
      <c r="N9" s="100">
        <f>SUMIF('F.AMARILLA'!$C$3:$C$2249,"03-SANTA FE",'F.AMARILLA'!$P$3:$P$2249)</f>
        <v>0</v>
      </c>
      <c r="O9" s="100">
        <f>SUMIF('F.AMARILLA'!$C$3:$C$2249,"03-SANTA FE",'F.AMARILLA'!$Q$3:$Q$2249)</f>
        <v>0</v>
      </c>
      <c r="P9" s="98">
        <f t="shared" si="0"/>
        <v>242</v>
      </c>
      <c r="Q9" s="60">
        <f t="shared" si="1"/>
        <v>74.00611620795107</v>
      </c>
      <c r="R9" s="98">
        <f t="shared" si="2"/>
        <v>85</v>
      </c>
    </row>
    <row r="10" spans="1:18" s="65" customFormat="1" ht="12.75">
      <c r="A10" s="79" t="s">
        <v>38</v>
      </c>
      <c r="B10" s="60">
        <f>SUMIF('F.AMARILLA'!$C$3:$C$2249,"04-SAN CRISTOBAL",'F.AMARILLA'!$D$3:$D$2249)</f>
        <v>1718</v>
      </c>
      <c r="C10" s="60">
        <f>SUMIF('F.AMARILLA'!$C$3:$C$2249,"04-SAN CRISTOBAL",'F.AMARILLA'!$E$3:$E$2249)</f>
        <v>143.16666666666666</v>
      </c>
      <c r="D10" s="100">
        <f>SUMIF('F.AMARILLA'!$C$3:$C$2249,"04-SAN CRISTOBAL",'F.AMARILLA'!$F$3:$F$2249)</f>
        <v>177</v>
      </c>
      <c r="E10" s="100">
        <f>SUMIF('F.AMARILLA'!$C$3:$C$2249,"04-SAN CRISTOBAL",'F.AMARILLA'!$G$3:$G$2249)</f>
        <v>151</v>
      </c>
      <c r="F10" s="100">
        <f>SUMIF('F.AMARILLA'!$C$3:$C$2249,"04-SAN CRISTOBAL",'F.AMARILLA'!$H$3:$H$2249)</f>
        <v>178</v>
      </c>
      <c r="G10" s="100">
        <f>SUMIF('F.AMARILLA'!$C$3:$C$2249,"04-SAN CRISTOBAL",'F.AMARILLA'!$I$3:$I$2249)</f>
        <v>182</v>
      </c>
      <c r="H10" s="100">
        <f>SUMIF('F.AMARILLA'!$C$3:$C$2249,"04-SAN CRISTOBAL",'F.AMARILLA'!$J$3:$J$2249)</f>
        <v>174</v>
      </c>
      <c r="I10" s="100">
        <f>SUMIF('F.AMARILLA'!$C$3:$C$2249,"04-SAN CRISTOBAL",'F.AMARILLA'!$K$3:$K$2249)</f>
        <v>179</v>
      </c>
      <c r="J10" s="100">
        <f>SUMIF('F.AMARILLA'!$C$3:$C$2249,"04-SAN CRISTOBAL",'F.AMARILLA'!$L$3:$L$2249)</f>
        <v>0</v>
      </c>
      <c r="K10" s="100">
        <f>SUMIF('F.AMARILLA'!$C$3:$C$2249,"04-SAN CRISTOBAL",'F.AMARILLA'!$M$3:$M$2249)</f>
        <v>0</v>
      </c>
      <c r="L10" s="100">
        <f>SUMIF('F.AMARILLA'!$C$3:$C$2249,"04-SAN CRISTOBAL",'F.AMARILLA'!$N$3:$N$2249)</f>
        <v>0</v>
      </c>
      <c r="M10" s="100">
        <f>SUMIF('F.AMARILLA'!$C$3:$C$2249,"04-SAN CRISTOBAL",'F.AMARILLA'!$O$3:$O$2249)</f>
        <v>0</v>
      </c>
      <c r="N10" s="100">
        <f>SUMIF('F.AMARILLA'!$C$3:$C$2249,"04-SAN CRISTOBAL",'F.AMARILLA'!$P$3:$P$2249)</f>
        <v>0</v>
      </c>
      <c r="O10" s="100">
        <f>SUMIF('F.AMARILLA'!$C$3:$C$2249,"04-SAN CRISTOBAL",'F.AMARILLA'!$Q$3:$Q$2249)</f>
        <v>0</v>
      </c>
      <c r="P10" s="98">
        <f t="shared" si="0"/>
        <v>1041</v>
      </c>
      <c r="Q10" s="60">
        <f t="shared" si="1"/>
        <v>60.59371362048894</v>
      </c>
      <c r="R10" s="98">
        <f t="shared" si="2"/>
        <v>677</v>
      </c>
    </row>
    <row r="11" spans="1:18" s="65" customFormat="1" ht="12.75">
      <c r="A11" s="79" t="s">
        <v>45</v>
      </c>
      <c r="B11" s="60">
        <f>SUMIF('F.AMARILLA'!$C$3:$C$2249,"05-USME",'F.AMARILLA'!$D$3:$D$2249)</f>
        <v>612</v>
      </c>
      <c r="C11" s="60">
        <f>SUMIF('F.AMARILLA'!$C$3:$C$2249,"05-USME",'F.AMARILLA'!$E$3:$E$2249)</f>
        <v>51</v>
      </c>
      <c r="D11" s="100">
        <f>SUMIF('F.AMARILLA'!$C$3:$C$2249,"05-USME",'F.AMARILLA'!$F$3:$F$2249)</f>
        <v>78</v>
      </c>
      <c r="E11" s="100">
        <f>SUMIF('F.AMARILLA'!$C$3:$C$2249,"05-USME",'F.AMARILLA'!$G$3:$G$2249)</f>
        <v>64</v>
      </c>
      <c r="F11" s="100">
        <f>SUMIF('F.AMARILLA'!$C$3:$C$2249,"05-USME",'F.AMARILLA'!$H$3:$H$2249)</f>
        <v>72</v>
      </c>
      <c r="G11" s="100">
        <f>SUMIF('F.AMARILLA'!$C$3:$C$2249,"05-USME",'F.AMARILLA'!$I$3:$I$2249)</f>
        <v>58</v>
      </c>
      <c r="H11" s="100">
        <f>SUMIF('F.AMARILLA'!$C$3:$C$2249,"05-USME",'F.AMARILLA'!$J$3:$J$2249)</f>
        <v>34</v>
      </c>
      <c r="I11" s="100">
        <f>SUMIF('F.AMARILLA'!$C$3:$C$2249,"05-USME",'F.AMARILLA'!$K$3:$K$2249)</f>
        <v>40</v>
      </c>
      <c r="J11" s="100">
        <f>SUMIF('F.AMARILLA'!$C$3:$C$2249,"05-USME",'F.AMARILLA'!$L$3:$L$2249)</f>
        <v>0</v>
      </c>
      <c r="K11" s="100">
        <f>SUMIF('F.AMARILLA'!$C$3:$C$2249,"05-USME",'F.AMARILLA'!$M$3:$M$2249)</f>
        <v>0</v>
      </c>
      <c r="L11" s="100">
        <f>SUMIF('F.AMARILLA'!$C$3:$C$2249,"05-USME",'F.AMARILLA'!$N$3:$N$2249)</f>
        <v>0</v>
      </c>
      <c r="M11" s="100">
        <f>SUMIF('F.AMARILLA'!$C$3:$C$2249,"05-USME",'F.AMARILLA'!$O$3:$O$2249)</f>
        <v>0</v>
      </c>
      <c r="N11" s="100">
        <f>SUMIF('F.AMARILLA'!$C$3:$C$2249,"05-USME",'F.AMARILLA'!$P$3:$P$2249)</f>
        <v>0</v>
      </c>
      <c r="O11" s="100">
        <f>SUMIF('F.AMARILLA'!$C$3:$C$2249,"05-USME",'F.AMARILLA'!$Q$3:$Q$2249)</f>
        <v>0</v>
      </c>
      <c r="P11" s="98">
        <f t="shared" si="0"/>
        <v>346</v>
      </c>
      <c r="Q11" s="60">
        <f t="shared" si="1"/>
        <v>56.5359477124183</v>
      </c>
      <c r="R11" s="98">
        <f t="shared" si="2"/>
        <v>266</v>
      </c>
    </row>
    <row r="12" spans="1:18" s="65" customFormat="1" ht="12.75">
      <c r="A12" s="79" t="s">
        <v>43</v>
      </c>
      <c r="B12" s="60">
        <f>SUMIF('F.AMARILLA'!$C$3:$C$2249,"06-TUNJUELITO",'F.AMARILLA'!$D$3:$D$2249)</f>
        <v>249</v>
      </c>
      <c r="C12" s="60">
        <f>SUMIF('F.AMARILLA'!$C$3:$C$2249,"06-TUNJUELITO",'F.AMARILLA'!$E$3:$E$2249)</f>
        <v>20.75</v>
      </c>
      <c r="D12" s="100">
        <f>SUMIF('F.AMARILLA'!$C$3:$C$2249,"06-TUNJUELITO",'F.AMARILLA'!$F$3:$F$2249)</f>
        <v>46</v>
      </c>
      <c r="E12" s="100">
        <f>SUMIF('F.AMARILLA'!$C$3:$C$2249,"06-TUNJUELITO",'F.AMARILLA'!$G$3:$G$2249)</f>
        <v>38</v>
      </c>
      <c r="F12" s="100">
        <f>SUMIF('F.AMARILLA'!$C$3:$C$2249,"06-TUNJUELITO",'F.AMARILLA'!$H$3:$H$2249)</f>
        <v>37</v>
      </c>
      <c r="G12" s="100">
        <f>SUMIF('F.AMARILLA'!$C$3:$C$2249,"06-TUNJUELITO",'F.AMARILLA'!$I$3:$I$2249)</f>
        <v>53</v>
      </c>
      <c r="H12" s="100">
        <f>SUMIF('F.AMARILLA'!$C$3:$C$2249,"06-TUNJUELITO",'F.AMARILLA'!$J$3:$J$2249)</f>
        <v>27</v>
      </c>
      <c r="I12" s="100">
        <f>SUMIF('F.AMARILLA'!$C$3:$C$2249,"06-TUNJUELITO",'F.AMARILLA'!$K$3:$K$2249)</f>
        <v>45</v>
      </c>
      <c r="J12" s="100">
        <f>SUMIF('F.AMARILLA'!$C$3:$C$2249,"06-TUNJUELITO",'F.AMARILLA'!$L$3:$L$2249)</f>
        <v>0</v>
      </c>
      <c r="K12" s="100">
        <f>SUMIF('F.AMARILLA'!$C$3:$C$2249,"06-TUNJUELITO",'F.AMARILLA'!$M$3:$M$2249)</f>
        <v>0</v>
      </c>
      <c r="L12" s="100">
        <f>SUMIF('F.AMARILLA'!$C$3:$C$2249,"06-TUNJUELITO",'F.AMARILLA'!$N$3:$N$2249)</f>
        <v>0</v>
      </c>
      <c r="M12" s="100">
        <f>SUMIF('F.AMARILLA'!$C$3:$C$2249,"06-TUNJUELITO",'F.AMARILLA'!$O$3:$O$2249)</f>
        <v>0</v>
      </c>
      <c r="N12" s="100">
        <f>SUMIF('F.AMARILLA'!$C$3:$C$2249,"06-TUNJUELITO",'F.AMARILLA'!$P$3:$P$2249)</f>
        <v>0</v>
      </c>
      <c r="O12" s="100">
        <f>SUMIF('F.AMARILLA'!$C$3:$C$2249,"06-TUNJUELITO",'F.AMARILLA'!$Q$3:$Q$2249)</f>
        <v>0</v>
      </c>
      <c r="P12" s="98">
        <f t="shared" si="0"/>
        <v>246</v>
      </c>
      <c r="Q12" s="60">
        <f t="shared" si="1"/>
        <v>98.79518072289157</v>
      </c>
      <c r="R12" s="98">
        <f t="shared" si="2"/>
        <v>3</v>
      </c>
    </row>
    <row r="13" spans="1:18" s="65" customFormat="1" ht="12.75">
      <c r="A13" s="79" t="s">
        <v>28</v>
      </c>
      <c r="B13" s="60">
        <f>SUMIF('F.AMARILLA'!$C$3:$C$2249,"07-BOSA",'F.AMARILLA'!$D$3:$D$2249)</f>
        <v>952</v>
      </c>
      <c r="C13" s="60">
        <f>SUMIF('F.AMARILLA'!$C$3:$C$2249,"07-BOSA",'F.AMARILLA'!$E$3:$E$2249)</f>
        <v>79.33333333333333</v>
      </c>
      <c r="D13" s="100">
        <f>SUMIF('F.AMARILLA'!$C$3:$C$2249,"07-BOSA",'F.AMARILLA'!$F$3:$F$2249)</f>
        <v>180</v>
      </c>
      <c r="E13" s="100">
        <f>SUMIF('F.AMARILLA'!$C$3:$C$2249,"07-BOSA",'F.AMARILLA'!$G$3:$G$2249)</f>
        <v>137</v>
      </c>
      <c r="F13" s="100">
        <f>SUMIF('F.AMARILLA'!$C$3:$C$2249,"07-BOSA",'F.AMARILLA'!$H$3:$H$2249)</f>
        <v>139</v>
      </c>
      <c r="G13" s="100">
        <f>SUMIF('F.AMARILLA'!$C$3:$C$2249,"07-BOSA",'F.AMARILLA'!$I$3:$I$2249)</f>
        <v>129</v>
      </c>
      <c r="H13" s="100">
        <f>SUMIF('F.AMARILLA'!$C$3:$C$2249,"07-BOSA",'F.AMARILLA'!$J$3:$J$2249)</f>
        <v>166</v>
      </c>
      <c r="I13" s="100">
        <f>SUMIF('F.AMARILLA'!$C$3:$C$2249,"07-BOSA",'F.AMARILLA'!$K$3:$K$2249)</f>
        <v>159</v>
      </c>
      <c r="J13" s="100">
        <f>SUMIF('F.AMARILLA'!$C$3:$C$2249,"07-BOSA",'F.AMARILLA'!$L$3:$L$2249)</f>
        <v>0</v>
      </c>
      <c r="K13" s="100">
        <f>SUMIF('F.AMARILLA'!$C$3:$C$2249,"07-BOSA",'F.AMARILLA'!$M$3:$M$2249)</f>
        <v>0</v>
      </c>
      <c r="L13" s="100">
        <f>SUMIF('F.AMARILLA'!$C$3:$C$2249,"07-BOSA",'F.AMARILLA'!$N$3:$N$2249)</f>
        <v>0</v>
      </c>
      <c r="M13" s="100">
        <f>SUMIF('F.AMARILLA'!$C$3:$C$2249,"07-BOSA",'F.AMARILLA'!$O$3:$O$2249)</f>
        <v>0</v>
      </c>
      <c r="N13" s="100">
        <f>SUMIF('F.AMARILLA'!$C$3:$C$2249,"07-BOSA",'F.AMARILLA'!$P$3:$P$2249)</f>
        <v>0</v>
      </c>
      <c r="O13" s="100">
        <f>SUMIF('F.AMARILLA'!$C$3:$C$2249,"07-BOSA",'F.AMARILLA'!$Q$3:$Q$2249)</f>
        <v>0</v>
      </c>
      <c r="P13" s="98">
        <f t="shared" si="0"/>
        <v>910</v>
      </c>
      <c r="Q13" s="60">
        <f t="shared" si="1"/>
        <v>95.58823529411765</v>
      </c>
      <c r="R13" s="98">
        <f t="shared" si="2"/>
        <v>42</v>
      </c>
    </row>
    <row r="14" spans="1:18" s="65" customFormat="1" ht="12.75">
      <c r="A14" s="79" t="s">
        <v>34</v>
      </c>
      <c r="B14" s="60">
        <f>SUMIF('F.AMARILLA'!$C$3:$C$2249,"08-KENNEDY",'F.AMARILLA'!$D$3:$D$2249)</f>
        <v>100</v>
      </c>
      <c r="C14" s="60">
        <f>SUMIF('F.AMARILLA'!$C$3:$C$2249,"08-KENNEDY",'F.AMARILLA'!$E$3:$E$2249)</f>
        <v>8.333333333333334</v>
      </c>
      <c r="D14" s="100">
        <f>SUMIF('F.AMARILLA'!$C$3:$C$2249,"08-KENNEDY",'F.AMARILLA'!$F$3:$F$2249)</f>
        <v>74</v>
      </c>
      <c r="E14" s="100">
        <f>SUMIF('F.AMARILLA'!$C$3:$C$2249,"08-KENNEDY",'F.AMARILLA'!$G$3:$G$2249)</f>
        <v>85</v>
      </c>
      <c r="F14" s="100">
        <f>SUMIF('F.AMARILLA'!$C$3:$C$2249,"08-KENNEDY",'F.AMARILLA'!$H$3:$H$2249)</f>
        <v>56</v>
      </c>
      <c r="G14" s="100">
        <f>SUMIF('F.AMARILLA'!$C$3:$C$2249,"08-KENNEDY",'F.AMARILLA'!$I$3:$I$2249)</f>
        <v>94</v>
      </c>
      <c r="H14" s="100">
        <f>SUMIF('F.AMARILLA'!$C$3:$C$2249,"08-KENNEDY",'F.AMARILLA'!$J$3:$J$2249)</f>
        <v>93</v>
      </c>
      <c r="I14" s="100">
        <f>SUMIF('F.AMARILLA'!$C$3:$C$2249,"08-KENNEDY",'F.AMARILLA'!$K$3:$K$2249)</f>
        <v>94</v>
      </c>
      <c r="J14" s="100">
        <f>SUMIF('F.AMARILLA'!$C$3:$C$2249,"08-KENNEDY",'F.AMARILLA'!$L$3:$L$2249)</f>
        <v>0</v>
      </c>
      <c r="K14" s="100">
        <f>SUMIF('F.AMARILLA'!$C$3:$C$2249,"08-KENNEDY",'F.AMARILLA'!$M$3:$M$2249)</f>
        <v>0</v>
      </c>
      <c r="L14" s="100">
        <f>SUMIF('F.AMARILLA'!$C$3:$C$2249,"08-KENNEDY",'F.AMARILLA'!$N$3:$N$2249)</f>
        <v>0</v>
      </c>
      <c r="M14" s="100">
        <f>SUMIF('F.AMARILLA'!$C$3:$C$2249,"08-KENNEDY",'F.AMARILLA'!$O$3:$O$2249)</f>
        <v>0</v>
      </c>
      <c r="N14" s="100">
        <f>SUMIF('F.AMARILLA'!$C$3:$C$2249,"08-KENNEDY",'F.AMARILLA'!$P$3:$P$2249)</f>
        <v>0</v>
      </c>
      <c r="O14" s="100">
        <f>SUMIF('F.AMARILLA'!$C$3:$C$2249,"08-KENNEDY",'F.AMARILLA'!$Q$3:$Q$2249)</f>
        <v>0</v>
      </c>
      <c r="P14" s="98">
        <f t="shared" si="0"/>
        <v>496</v>
      </c>
      <c r="Q14" s="60">
        <f t="shared" si="1"/>
        <v>496</v>
      </c>
      <c r="R14" s="98">
        <f t="shared" si="2"/>
      </c>
    </row>
    <row r="15" spans="1:18" s="65" customFormat="1" ht="12.75">
      <c r="A15" s="79" t="s">
        <v>33</v>
      </c>
      <c r="B15" s="60">
        <f>SUMIF('F.AMARILLA'!$C$3:$C$2249,"09-FONTIBON",'F.AMARILLA'!$D$3:$D$2249)</f>
        <v>142</v>
      </c>
      <c r="C15" s="60">
        <f>SUMIF('F.AMARILLA'!$C$3:$C$2249,"09-FONTIBON",'F.AMARILLA'!$E$3:$E$2249)</f>
        <v>11.833333333333334</v>
      </c>
      <c r="D15" s="100">
        <f>SUMIF('F.AMARILLA'!$C$3:$C$2249,"09-FONTIBON",'F.AMARILLA'!$F$3:$F$2249)</f>
        <v>32</v>
      </c>
      <c r="E15" s="100">
        <f>SUMIF('F.AMARILLA'!$C$3:$C$2249,"09-FONTIBON",'F.AMARILLA'!$G$3:$G$2249)</f>
        <v>37</v>
      </c>
      <c r="F15" s="100">
        <f>SUMIF('F.AMARILLA'!$C$3:$C$2249,"09-FONTIBON",'F.AMARILLA'!$H$3:$H$2249)</f>
        <v>38</v>
      </c>
      <c r="G15" s="100">
        <f>SUMIF('F.AMARILLA'!$C$3:$C$2249,"09-FONTIBON",'F.AMARILLA'!$I$3:$I$2249)</f>
        <v>34</v>
      </c>
      <c r="H15" s="100">
        <f>SUMIF('F.AMARILLA'!$C$3:$C$2249,"09-FONTIBON",'F.AMARILLA'!$J$3:$J$2249)</f>
        <v>30</v>
      </c>
      <c r="I15" s="100">
        <f>SUMIF('F.AMARILLA'!$C$3:$C$2249,"09-FONTIBON",'F.AMARILLA'!$K$3:$K$2249)</f>
        <v>26</v>
      </c>
      <c r="J15" s="100">
        <f>SUMIF('F.AMARILLA'!$C$3:$C$2249,"09-FONTIBON",'F.AMARILLA'!$L$3:$L$2249)</f>
        <v>0</v>
      </c>
      <c r="K15" s="100">
        <f>SUMIF('F.AMARILLA'!$C$3:$C$2249,"09-FONTIBON",'F.AMARILLA'!$M$3:$M$2249)</f>
        <v>0</v>
      </c>
      <c r="L15" s="100">
        <f>SUMIF('F.AMARILLA'!$C$3:$C$2249,"09-FONTIBON",'F.AMARILLA'!$N$3:$N$2249)</f>
        <v>0</v>
      </c>
      <c r="M15" s="100">
        <f>SUMIF('F.AMARILLA'!$C$3:$C$2249,"09-FONTIBON",'F.AMARILLA'!$O$3:$O$2249)</f>
        <v>0</v>
      </c>
      <c r="N15" s="100">
        <f>SUMIF('F.AMARILLA'!$C$3:$C$2249,"09-FONTIBON",'F.AMARILLA'!$P$3:$P$2249)</f>
        <v>0</v>
      </c>
      <c r="O15" s="100">
        <f>SUMIF('F.AMARILLA'!$C$3:$C$2249,"09-FONTIBON",'F.AMARILLA'!$Q$3:$Q$2249)</f>
        <v>0</v>
      </c>
      <c r="P15" s="98">
        <f t="shared" si="0"/>
        <v>197</v>
      </c>
      <c r="Q15" s="60">
        <f t="shared" si="1"/>
        <v>138.73239436619718</v>
      </c>
      <c r="R15" s="98">
        <f t="shared" si="2"/>
      </c>
    </row>
    <row r="16" spans="1:18" s="65" customFormat="1" ht="12.75">
      <c r="A16" s="79" t="s">
        <v>32</v>
      </c>
      <c r="B16" s="60">
        <f>SUMIF('F.AMARILLA'!$C$3:$C$2249,"10-ENGATIVA",'F.AMARILLA'!$D$3:$D$2249)</f>
        <v>200</v>
      </c>
      <c r="C16" s="60">
        <f>SUMIF('F.AMARILLA'!$C$3:$C$2249,"10-ENGATIVA",'F.AMARILLA'!$E$3:$E$2249)</f>
        <v>16.666666666666668</v>
      </c>
      <c r="D16" s="100">
        <f>SUMIF('F.AMARILLA'!$C$3:$C$2249,"10-ENGATIVA",'F.AMARILLA'!$F$3:$F$2249)</f>
        <v>73</v>
      </c>
      <c r="E16" s="100">
        <f>SUMIF('F.AMARILLA'!$C$3:$C$2249,"10-ENGATIVA",'F.AMARILLA'!$G$3:$G$2249)</f>
        <v>77</v>
      </c>
      <c r="F16" s="100">
        <f>SUMIF('F.AMARILLA'!$C$3:$C$2249,"10-ENGATIVA",'F.AMARILLA'!$H$3:$H$2249)</f>
        <v>71</v>
      </c>
      <c r="G16" s="100">
        <f>SUMIF('F.AMARILLA'!$C$3:$C$2249,"10-ENGATIVA",'F.AMARILLA'!$I$3:$I$2249)</f>
        <v>78</v>
      </c>
      <c r="H16" s="100">
        <f>SUMIF('F.AMARILLA'!$C$3:$C$2249,"10-ENGATIVA",'F.AMARILLA'!$J$3:$J$2249)</f>
        <v>65</v>
      </c>
      <c r="I16" s="100">
        <f>SUMIF('F.AMARILLA'!$C$3:$C$2249,"10-ENGATIVA",'F.AMARILLA'!$K$3:$K$2249)</f>
        <v>85</v>
      </c>
      <c r="J16" s="100">
        <f>SUMIF('F.AMARILLA'!$C$3:$C$2249,"10-ENGATIVA",'F.AMARILLA'!$L$3:$L$2249)</f>
        <v>0</v>
      </c>
      <c r="K16" s="100">
        <f>SUMIF('F.AMARILLA'!$C$3:$C$2249,"10-ENGATIVA",'F.AMARILLA'!$M$3:$M$2249)</f>
        <v>0</v>
      </c>
      <c r="L16" s="100">
        <f>SUMIF('F.AMARILLA'!$C$3:$C$2249,"10-ENGATIVA",'F.AMARILLA'!$N$3:$N$2249)</f>
        <v>0</v>
      </c>
      <c r="M16" s="100">
        <f>SUMIF('F.AMARILLA'!$C$3:$C$2249,"10-ENGATIVA",'F.AMARILLA'!$O$3:$O$2249)</f>
        <v>0</v>
      </c>
      <c r="N16" s="100">
        <f>SUMIF('F.AMARILLA'!$C$3:$C$2249,"10-ENGATIVA",'F.AMARILLA'!$P$3:$P$2249)</f>
        <v>0</v>
      </c>
      <c r="O16" s="100">
        <f>SUMIF('F.AMARILLA'!$C$3:$C$2249,"10-ENGATIVA",'F.AMARILLA'!$Q$3:$Q$2249)</f>
        <v>0</v>
      </c>
      <c r="P16" s="98">
        <f t="shared" si="0"/>
        <v>449</v>
      </c>
      <c r="Q16" s="60">
        <f t="shared" si="1"/>
        <v>224.5</v>
      </c>
      <c r="R16" s="98">
        <f t="shared" si="2"/>
      </c>
    </row>
    <row r="17" spans="1:18" s="65" customFormat="1" ht="12.75">
      <c r="A17" s="79" t="s">
        <v>40</v>
      </c>
      <c r="B17" s="60">
        <f>SUMIF('F.AMARILLA'!$C$3:$C$2249,"11-SUBA",'F.AMARILLA'!$D$3:$D$2249)</f>
        <v>437</v>
      </c>
      <c r="C17" s="60">
        <f>SUMIF('F.AMARILLA'!$C$3:$C$2249,"11-SUBA",'F.AMARILLA'!$E$3:$E$2249)</f>
        <v>36.416666666666664</v>
      </c>
      <c r="D17" s="100">
        <f>SUMIF('F.AMARILLA'!$C$3:$C$2249,"11-SUBA",'F.AMARILLA'!$F$3:$F$2249)</f>
        <v>181</v>
      </c>
      <c r="E17" s="100">
        <f>SUMIF('F.AMARILLA'!$C$3:$C$2249,"11-SUBA",'F.AMARILLA'!$G$3:$G$2249)</f>
        <v>174</v>
      </c>
      <c r="F17" s="100">
        <f>SUMIF('F.AMARILLA'!$C$3:$C$2249,"11-SUBA",'F.AMARILLA'!$H$3:$H$2249)</f>
        <v>185</v>
      </c>
      <c r="G17" s="100">
        <f>SUMIF('F.AMARILLA'!$C$3:$C$2249,"11-SUBA",'F.AMARILLA'!$I$3:$I$2249)</f>
        <v>234</v>
      </c>
      <c r="H17" s="100">
        <f>SUMIF('F.AMARILLA'!$C$3:$C$2249,"11-SUBA",'F.AMARILLA'!$J$3:$J$2249)</f>
        <v>167</v>
      </c>
      <c r="I17" s="100">
        <f>SUMIF('F.AMARILLA'!$C$3:$C$2249,"11-SUBA",'F.AMARILLA'!$K$3:$K$2249)</f>
        <v>174</v>
      </c>
      <c r="J17" s="100">
        <f>SUMIF('F.AMARILLA'!$C$3:$C$2249,"11-SUBA",'F.AMARILLA'!$L$3:$L$2249)</f>
        <v>0</v>
      </c>
      <c r="K17" s="100">
        <f>SUMIF('F.AMARILLA'!$C$3:$C$2249,"11-SUBA",'F.AMARILLA'!$M$3:$M$2249)</f>
        <v>0</v>
      </c>
      <c r="L17" s="100">
        <f>SUMIF('F.AMARILLA'!$C$3:$C$2249,"11-SUBA",'F.AMARILLA'!$N$3:$N$2249)</f>
        <v>0</v>
      </c>
      <c r="M17" s="100">
        <f>SUMIF('F.AMARILLA'!$C$3:$C$2249,"11-SUBA",'F.AMARILLA'!$O$3:$O$2249)</f>
        <v>0</v>
      </c>
      <c r="N17" s="100">
        <f>SUMIF('F.AMARILLA'!$C$3:$C$2249,"11-SUBA",'F.AMARILLA'!$P$3:$P$2249)</f>
        <v>0</v>
      </c>
      <c r="O17" s="100">
        <f>SUMIF('F.AMARILLA'!$C$3:$C$2249,"11-SUBA",'F.AMARILLA'!$Q$3:$Q$2249)</f>
        <v>0</v>
      </c>
      <c r="P17" s="98">
        <f t="shared" si="0"/>
        <v>1115</v>
      </c>
      <c r="Q17" s="60">
        <f t="shared" si="1"/>
        <v>255.1487414187643</v>
      </c>
      <c r="R17" s="98">
        <f t="shared" si="2"/>
      </c>
    </row>
    <row r="18" spans="1:18" s="65" customFormat="1" ht="12.75">
      <c r="A18" s="79" t="s">
        <v>27</v>
      </c>
      <c r="B18" s="60">
        <f>SUMIF('F.AMARILLA'!$C$3:$C$2249,"12-BARRIOS UNIDOS",'F.AMARILLA'!$D$3:$D$2249)</f>
        <v>156</v>
      </c>
      <c r="C18" s="60">
        <f>SUMIF('F.AMARILLA'!$C$3:$C$2249,"12-BARRIOS UNIDOS",'F.AMARILLA'!$E$3:$E$2249)</f>
        <v>13</v>
      </c>
      <c r="D18" s="100">
        <f>SUMIF('F.AMARILLA'!$C$3:$C$2249,"12-BARRIOS UNIDOS",'F.AMARILLA'!$F$3:$F$2249)</f>
        <v>28</v>
      </c>
      <c r="E18" s="100">
        <f>SUMIF('F.AMARILLA'!$C$3:$C$2249,"12-BARRIOS UNIDOS",'F.AMARILLA'!$G$3:$G$2249)</f>
        <v>42</v>
      </c>
      <c r="F18" s="100">
        <f>SUMIF('F.AMARILLA'!$C$3:$C$2249,"12-BARRIOS UNIDOS",'F.AMARILLA'!$H$3:$H$2249)</f>
        <v>29</v>
      </c>
      <c r="G18" s="100">
        <f>SUMIF('F.AMARILLA'!$C$3:$C$2249,"12-BARRIOS UNIDOS",'F.AMARILLA'!$I$3:$I$2249)</f>
        <v>28</v>
      </c>
      <c r="H18" s="100">
        <f>SUMIF('F.AMARILLA'!$C$3:$C$2249,"12-BARRIOS UNIDOS",'F.AMARILLA'!$J$3:$J$2249)</f>
        <v>33</v>
      </c>
      <c r="I18" s="100">
        <f>SUMIF('F.AMARILLA'!$C$3:$C$2249,"12-BARRIOS UNIDOS",'F.AMARILLA'!$K$3:$K$2249)</f>
        <v>33</v>
      </c>
      <c r="J18" s="100">
        <f>SUMIF('F.AMARILLA'!$C$3:$C$2249,"12-BARRIOS UNIDOS",'F.AMARILLA'!$L$3:$L$2249)</f>
        <v>0</v>
      </c>
      <c r="K18" s="100">
        <f>SUMIF('F.AMARILLA'!$C$3:$C$2249,"12-BARRIOS UNIDOS",'F.AMARILLA'!$M$3:$M$2249)</f>
        <v>0</v>
      </c>
      <c r="L18" s="100">
        <f>SUMIF('F.AMARILLA'!$C$3:$C$2249,"12-BARRIOS UNIDOS",'F.AMARILLA'!$N$3:$N$2249)</f>
        <v>0</v>
      </c>
      <c r="M18" s="100">
        <f>SUMIF('F.AMARILLA'!$C$3:$C$2249,"12-BARRIOS UNIDOS",'F.AMARILLA'!$O$3:$O$2249)</f>
        <v>0</v>
      </c>
      <c r="N18" s="100">
        <f>SUMIF('F.AMARILLA'!$C$3:$C$2249,"12-BARRIOS UNIDOS",'F.AMARILLA'!$P$3:$P$2249)</f>
        <v>0</v>
      </c>
      <c r="O18" s="100">
        <f>SUMIF('F.AMARILLA'!$C$3:$C$2249,"12-BARRIOS UNIDOS",'F.AMARILLA'!$Q$3:$Q$2249)</f>
        <v>0</v>
      </c>
      <c r="P18" s="98">
        <f t="shared" si="0"/>
        <v>193</v>
      </c>
      <c r="Q18" s="60">
        <f t="shared" si="1"/>
        <v>123.71794871794872</v>
      </c>
      <c r="R18" s="98">
        <f t="shared" si="2"/>
      </c>
    </row>
    <row r="19" spans="1:18" s="65" customFormat="1" ht="12.75">
      <c r="A19" s="79" t="s">
        <v>42</v>
      </c>
      <c r="B19" s="60">
        <f>SUMIF('F.AMARILLA'!$C$3:$C$2249,"13-TEUSAQUILLO",'F.AMARILLA'!$D$3:$D$2249)</f>
        <v>120</v>
      </c>
      <c r="C19" s="60">
        <f>SUMIF('F.AMARILLA'!$C$3:$C$2249,"13-TEUSAQUILLO",'F.AMARILLA'!$E$3:$E$2249)</f>
        <v>10</v>
      </c>
      <c r="D19" s="100">
        <f>SUMIF('F.AMARILLA'!$C$3:$C$2249,"13-TEUSAQUILLO",'F.AMARILLA'!$F$3:$F$2249)</f>
        <v>10</v>
      </c>
      <c r="E19" s="100">
        <f>SUMIF('F.AMARILLA'!$C$3:$C$2249,"13-TEUSAQUILLO",'F.AMARILLA'!$G$3:$G$2249)</f>
        <v>6</v>
      </c>
      <c r="F19" s="100">
        <f>SUMIF('F.AMARILLA'!$C$3:$C$2249,"13-TEUSAQUILLO",'F.AMARILLA'!$H$3:$H$2249)</f>
        <v>9</v>
      </c>
      <c r="G19" s="100">
        <f>SUMIF('F.AMARILLA'!$C$3:$C$2249,"13-TEUSAQUILLO",'F.AMARILLA'!$I$3:$I$2249)</f>
        <v>6</v>
      </c>
      <c r="H19" s="100">
        <f>SUMIF('F.AMARILLA'!$C$3:$C$2249,"13-TEUSAQUILLO",'F.AMARILLA'!$J$3:$J$2249)</f>
        <v>9</v>
      </c>
      <c r="I19" s="100">
        <f>SUMIF('F.AMARILLA'!$C$3:$C$2249,"13-TEUSAQUILLO",'F.AMARILLA'!$K$3:$K$2249)</f>
        <v>7</v>
      </c>
      <c r="J19" s="100">
        <f>SUMIF('F.AMARILLA'!$C$3:$C$2249,"13-TEUSAQUILLO",'F.AMARILLA'!$L$3:$L$2249)</f>
        <v>0</v>
      </c>
      <c r="K19" s="100">
        <f>SUMIF('F.AMARILLA'!$C$3:$C$2249,"13-TEUSAQUILLO",'F.AMARILLA'!$M$3:$M$2249)</f>
        <v>0</v>
      </c>
      <c r="L19" s="100">
        <f>SUMIF('F.AMARILLA'!$C$3:$C$2249,"13-TEUSAQUILLO",'F.AMARILLA'!$N$3:$N$2249)</f>
        <v>0</v>
      </c>
      <c r="M19" s="100">
        <f>SUMIF('F.AMARILLA'!$C$3:$C$2249,"13-TEUSAQUILLO",'F.AMARILLA'!$O$3:$O$2249)</f>
        <v>0</v>
      </c>
      <c r="N19" s="100">
        <f>SUMIF('F.AMARILLA'!$C$3:$C$2249,"13-TEUSAQUILLO",'F.AMARILLA'!$P$3:$P$2249)</f>
        <v>0</v>
      </c>
      <c r="O19" s="100">
        <f>SUMIF('F.AMARILLA'!$C$3:$C$2249,"13-TEUSAQUILLO",'F.AMARILLA'!$Q$3:$Q$2249)</f>
        <v>0</v>
      </c>
      <c r="P19" s="98">
        <f t="shared" si="0"/>
        <v>47</v>
      </c>
      <c r="Q19" s="60">
        <f t="shared" si="1"/>
        <v>39.166666666666664</v>
      </c>
      <c r="R19" s="98">
        <f t="shared" si="2"/>
        <v>73</v>
      </c>
    </row>
    <row r="20" spans="1:18" s="65" customFormat="1" ht="12.75">
      <c r="A20" s="79" t="s">
        <v>55</v>
      </c>
      <c r="B20" s="60">
        <f>SUMIF('F.AMARILLA'!$C$3:$C$2249,"14-LOS MARTIRES",'F.AMARILLA'!$D$3:$D$2249)</f>
        <v>248</v>
      </c>
      <c r="C20" s="60">
        <f>SUMIF('F.AMARILLA'!$C$3:$C$2249,"14-LOS MARTIRES",'F.AMARILLA'!$E$3:$E$2249)</f>
        <v>20.666666666666668</v>
      </c>
      <c r="D20" s="100">
        <f>SUMIF('F.AMARILLA'!$C$3:$C$2249,"14-LOS MARTIRES",'F.AMARILLA'!$F$3:$F$2249)</f>
        <v>24</v>
      </c>
      <c r="E20" s="100">
        <f>SUMIF('F.AMARILLA'!$C$3:$C$2249,"14-LOS MARTIRES",'F.AMARILLA'!$G$3:$G$2249)</f>
        <v>36</v>
      </c>
      <c r="F20" s="100">
        <f>SUMIF('F.AMARILLA'!$C$3:$C$2249,"14-LOS MARTIRES",'F.AMARILLA'!$H$3:$H$2249)</f>
        <v>29</v>
      </c>
      <c r="G20" s="100">
        <f>SUMIF('F.AMARILLA'!$C$3:$C$2249,"14-LOS MARTIRES",'F.AMARILLA'!$I$3:$I$2249)</f>
        <v>32</v>
      </c>
      <c r="H20" s="100">
        <f>SUMIF('F.AMARILLA'!$C$3:$C$2249,"14-LOS MARTIRES",'F.AMARILLA'!$J$3:$J$2249)</f>
        <v>24</v>
      </c>
      <c r="I20" s="100">
        <f>SUMIF('F.AMARILLA'!$C$3:$C$2249,"14-LOS MARTIRES",'F.AMARILLA'!$K$3:$K$2249)</f>
        <v>30</v>
      </c>
      <c r="J20" s="100">
        <f>SUMIF('F.AMARILLA'!$C$3:$C$2249,"14-LOS MARTIRES",'F.AMARILLA'!$L$3:$L$2249)</f>
        <v>0</v>
      </c>
      <c r="K20" s="100">
        <f>SUMIF('F.AMARILLA'!$C$3:$C$2249,"14-LOS MARTIRES",'F.AMARILLA'!$M$3:$M$2249)</f>
        <v>0</v>
      </c>
      <c r="L20" s="100">
        <f>SUMIF('F.AMARILLA'!$C$3:$C$2249,"14-LOS MARTIRES",'F.AMARILLA'!$N$3:$N$2249)</f>
        <v>0</v>
      </c>
      <c r="M20" s="100">
        <f>SUMIF('F.AMARILLA'!$C$3:$C$2249,"14-LOS MARTIRES",'F.AMARILLA'!$O$3:$O$2249)</f>
        <v>0</v>
      </c>
      <c r="N20" s="100">
        <f>SUMIF('F.AMARILLA'!$C$3:$C$2249,"14-LOS MARTIRES",'F.AMARILLA'!$P$3:$P$2249)</f>
        <v>0</v>
      </c>
      <c r="O20" s="100">
        <f>SUMIF('F.AMARILLA'!$C$3:$C$2249,"14-LOS MARTIRES",'F.AMARILLA'!$Q$3:$Q$2249)</f>
        <v>0</v>
      </c>
      <c r="P20" s="98">
        <f t="shared" si="0"/>
        <v>175</v>
      </c>
      <c r="Q20" s="60">
        <f t="shared" si="1"/>
        <v>70.56451612903226</v>
      </c>
      <c r="R20" s="98">
        <f t="shared" si="2"/>
        <v>73</v>
      </c>
    </row>
    <row r="21" spans="1:18" s="65" customFormat="1" ht="12.75">
      <c r="A21" s="79" t="s">
        <v>26</v>
      </c>
      <c r="B21" s="60">
        <f>SUMIF('F.AMARILLA'!$C$3:$C$2249,"15-ANTONIO NARIÑO",'F.AMARILLA'!$D$3:$D$2249)</f>
        <v>24</v>
      </c>
      <c r="C21" s="60">
        <f>SUMIF('F.AMARILLA'!$C$3:$C$2249,"15-ANTONIO NARIÑO",'F.AMARILLA'!$E$3:$E$2249)</f>
        <v>2</v>
      </c>
      <c r="D21" s="100">
        <f>SUMIF('F.AMARILLA'!$C$3:$C$2249,"15-ANTONIO NARIÑO",'F.AMARILLA'!$F$3:$F$2249)</f>
        <v>43</v>
      </c>
      <c r="E21" s="100">
        <f>SUMIF('F.AMARILLA'!$C$3:$C$2249,"15-ANTONIO NARIÑO",'F.AMARILLA'!$G$3:$G$2249)</f>
        <v>37</v>
      </c>
      <c r="F21" s="100">
        <f>SUMIF('F.AMARILLA'!$C$3:$C$2249,"15-ANTONIO NARIÑO",'F.AMARILLA'!$H$3:$H$2249)</f>
        <v>48</v>
      </c>
      <c r="G21" s="100">
        <f>SUMIF('F.AMARILLA'!$C$3:$C$2249,"15-ANTONIO NARIÑO",'F.AMARILLA'!$I$3:$I$2249)</f>
        <v>22</v>
      </c>
      <c r="H21" s="100">
        <f>SUMIF('F.AMARILLA'!$C$3:$C$2249,"15-ANTONIO NARIÑO",'F.AMARILLA'!$J$3:$J$2249)</f>
        <v>45</v>
      </c>
      <c r="I21" s="100">
        <f>SUMIF('F.AMARILLA'!$C$3:$C$2249,"15-ANTONIO NARIÑO",'F.AMARILLA'!$K$3:$K$2249)</f>
        <v>34</v>
      </c>
      <c r="J21" s="100">
        <f>SUMIF('F.AMARILLA'!$C$3:$C$2249,"15-ANTONIO NARIÑO",'F.AMARILLA'!$L$3:$L$2249)</f>
        <v>0</v>
      </c>
      <c r="K21" s="100">
        <f>SUMIF('F.AMARILLA'!$C$3:$C$2249,"15-ANTONIO NARIÑO",'F.AMARILLA'!$M$3:$M$2249)</f>
        <v>0</v>
      </c>
      <c r="L21" s="100">
        <f>SUMIF('F.AMARILLA'!$C$3:$C$2249,"15-ANTONIO NARIÑO",'F.AMARILLA'!$N$3:$N$2249)</f>
        <v>0</v>
      </c>
      <c r="M21" s="100">
        <f>SUMIF('F.AMARILLA'!$C$3:$C$2249,"15-ANTONIO NARIÑO",'F.AMARILLA'!$O$3:$O$2249)</f>
        <v>0</v>
      </c>
      <c r="N21" s="100">
        <f>SUMIF('F.AMARILLA'!$C$3:$C$2249,"15-ANTONIO NARIÑO",'F.AMARILLA'!$P$3:$P$2249)</f>
        <v>0</v>
      </c>
      <c r="O21" s="100">
        <f>SUMIF('F.AMARILLA'!$C$3:$C$2249,"15-ANTONIO NARIÑO",'F.AMARILLA'!$Q$3:$Q$2249)</f>
        <v>0</v>
      </c>
      <c r="P21" s="98">
        <f t="shared" si="0"/>
        <v>229</v>
      </c>
      <c r="Q21" s="60">
        <f t="shared" si="1"/>
        <v>954.1666666666666</v>
      </c>
      <c r="R21" s="98">
        <f t="shared" si="2"/>
      </c>
    </row>
    <row r="22" spans="1:18" s="65" customFormat="1" ht="12.75">
      <c r="A22" s="79" t="s">
        <v>36</v>
      </c>
      <c r="B22" s="60">
        <f>SUMIF('F.AMARILLA'!$C$3:$C$2249,"16-PUENTE ARANDA",'F.AMARILLA'!$D$3:$D$2249)</f>
        <v>50</v>
      </c>
      <c r="C22" s="60">
        <f>SUMIF('F.AMARILLA'!$C$3:$C$2249,"16-PUENTE ARANDA",'F.AMARILLA'!$E$3:$E$2249)</f>
        <v>4.166666666666667</v>
      </c>
      <c r="D22" s="100">
        <f>SUMIF('F.AMARILLA'!$C$3:$C$2249,"16-PUENTE ARANDA",'F.AMARILLA'!$F$3:$F$2249)</f>
        <v>16</v>
      </c>
      <c r="E22" s="100">
        <f>SUMIF('F.AMARILLA'!$C$3:$C$2249,"16-PUENTE ARANDA",'F.AMARILLA'!$G$3:$G$2249)</f>
        <v>5</v>
      </c>
      <c r="F22" s="100">
        <f>SUMIF('F.AMARILLA'!$C$3:$C$2249,"16-PUENTE ARANDA",'F.AMARILLA'!$H$3:$H$2249)</f>
        <v>6</v>
      </c>
      <c r="G22" s="100">
        <f>SUMIF('F.AMARILLA'!$C$3:$C$2249,"16-PUENTE ARANDA",'F.AMARILLA'!$I$3:$I$2249)</f>
        <v>8</v>
      </c>
      <c r="H22" s="100">
        <f>SUMIF('F.AMARILLA'!$C$3:$C$2249,"16-PUENTE ARANDA",'F.AMARILLA'!$J$3:$J$2249)</f>
        <v>6</v>
      </c>
      <c r="I22" s="100">
        <f>SUMIF('F.AMARILLA'!$C$3:$C$2249,"16-PUENTE ARANDA",'F.AMARILLA'!$K$3:$K$2249)</f>
        <v>6</v>
      </c>
      <c r="J22" s="100">
        <f>SUMIF('F.AMARILLA'!$C$3:$C$2249,"16-PUENTE ARANDA",'F.AMARILLA'!$L$3:$L$2249)</f>
        <v>0</v>
      </c>
      <c r="K22" s="100">
        <f>SUMIF('F.AMARILLA'!$C$3:$C$2249,"16-PUENTE ARANDA",'F.AMARILLA'!$M$3:$M$2249)</f>
        <v>0</v>
      </c>
      <c r="L22" s="100">
        <f>SUMIF('F.AMARILLA'!$C$3:$C$2249,"16-PUENTE ARANDA",'F.AMARILLA'!$N$3:$N$2249)</f>
        <v>0</v>
      </c>
      <c r="M22" s="100">
        <f>SUMIF('F.AMARILLA'!$C$3:$C$2249,"16-PUENTE ARANDA",'F.AMARILLA'!$O$3:$O$2249)</f>
        <v>0</v>
      </c>
      <c r="N22" s="100">
        <f>SUMIF('F.AMARILLA'!$C$3:$C$2249,"16-PUENTE ARANDA",'F.AMARILLA'!$P$3:$P$2249)</f>
        <v>0</v>
      </c>
      <c r="O22" s="100">
        <f>SUMIF('F.AMARILLA'!$C$3:$C$2249,"16-PUENTE ARANDA",'F.AMARILLA'!$Q$3:$Q$2249)</f>
        <v>0</v>
      </c>
      <c r="P22" s="98">
        <f t="shared" si="0"/>
        <v>47</v>
      </c>
      <c r="Q22" s="60">
        <f t="shared" si="1"/>
        <v>94</v>
      </c>
      <c r="R22" s="98">
        <f t="shared" si="2"/>
        <v>3</v>
      </c>
    </row>
    <row r="23" spans="1:18" s="65" customFormat="1" ht="12.75">
      <c r="A23" s="79" t="s">
        <v>56</v>
      </c>
      <c r="B23" s="60">
        <f>SUMIF('F.AMARILLA'!$C$3:$C$2249,"17-LA CANDELARIA",'F.AMARILLA'!$D$3:$D$2249)</f>
        <v>14</v>
      </c>
      <c r="C23" s="60">
        <f>SUMIF('F.AMARILLA'!$C$3:$C$2249,"17-LA CANDELARIA",'F.AMARILLA'!$E$3:$E$2249)</f>
        <v>1.1666666666666667</v>
      </c>
      <c r="D23" s="100">
        <f>SUMIF('F.AMARILLA'!$C$3:$C$2249,"17-LA CANDELARIA",'F.AMARILLA'!$F$3:$F$2249)</f>
        <v>1</v>
      </c>
      <c r="E23" s="100">
        <f>SUMIF('F.AMARILLA'!$C$3:$C$2249,"17-LA CANDELARIA",'F.AMARILLA'!$G$3:$G$2249)</f>
        <v>0</v>
      </c>
      <c r="F23" s="100">
        <f>SUMIF('F.AMARILLA'!$C$3:$C$2249,"17-LA CANDELARIA",'F.AMARILLA'!$H$3:$H$2249)</f>
        <v>2</v>
      </c>
      <c r="G23" s="100">
        <f>SUMIF('F.AMARILLA'!$C$3:$C$2249,"17-LA CANDELARIA",'F.AMARILLA'!$I$3:$I$2249)</f>
        <v>2</v>
      </c>
      <c r="H23" s="100">
        <f>SUMIF('F.AMARILLA'!$C$3:$C$2249,"17-LA CANDELARIA",'F.AMARILLA'!$J$3:$J$2249)</f>
        <v>2</v>
      </c>
      <c r="I23" s="100">
        <f>SUMIF('F.AMARILLA'!$C$3:$C$2249,"17-LA CANDELARIA",'F.AMARILLA'!$K$3:$K$2249)</f>
        <v>4</v>
      </c>
      <c r="J23" s="100">
        <f>SUMIF('F.AMARILLA'!$C$3:$C$2249,"17-LA CANDELARIA",'F.AMARILLA'!$L$3:$L$2249)</f>
        <v>0</v>
      </c>
      <c r="K23" s="100">
        <f>SUMIF('F.AMARILLA'!$C$3:$C$2249,"17-LA CANDELARIA",'F.AMARILLA'!$M$3:$M$2249)</f>
        <v>0</v>
      </c>
      <c r="L23" s="100">
        <f>SUMIF('F.AMARILLA'!$C$3:$C$2249,"17-LA CANDELARIA",'F.AMARILLA'!$N$3:$N$2249)</f>
        <v>0</v>
      </c>
      <c r="M23" s="100">
        <f>SUMIF('F.AMARILLA'!$C$3:$C$2249,"17-LA CANDELARIA",'F.AMARILLA'!$O$3:$O$2249)</f>
        <v>0</v>
      </c>
      <c r="N23" s="100">
        <f>SUMIF('F.AMARILLA'!$C$3:$C$2249,"17-LA CANDELARIA",'F.AMARILLA'!$P$3:$P$2249)</f>
        <v>0</v>
      </c>
      <c r="O23" s="100">
        <f>SUMIF('F.AMARILLA'!$C$3:$C$2249,"17-LA CANDELARIA",'F.AMARILLA'!$Q$3:$Q$2249)</f>
        <v>0</v>
      </c>
      <c r="P23" s="98">
        <f t="shared" si="0"/>
        <v>11</v>
      </c>
      <c r="Q23" s="60">
        <f t="shared" si="1"/>
        <v>78.57142857142857</v>
      </c>
      <c r="R23" s="98">
        <f t="shared" si="2"/>
        <v>3</v>
      </c>
    </row>
    <row r="24" spans="1:18" s="65" customFormat="1" ht="12.75">
      <c r="A24" s="79" t="s">
        <v>37</v>
      </c>
      <c r="B24" s="60">
        <f>SUMIF('F.AMARILLA'!$C$3:$C$2249,"18-RAFAEL URIBE URIBE",'F.AMARILLA'!$D$3:$D$2249)</f>
        <v>225</v>
      </c>
      <c r="C24" s="60">
        <f>SUMIF('F.AMARILLA'!$C$3:$C$2249,"18-RAFAEL URIBE URIBE",'F.AMARILLA'!$E$3:$E$2249)</f>
        <v>18.75</v>
      </c>
      <c r="D24" s="100">
        <f>SUMIF('F.AMARILLA'!$C$3:$C$2249,"18-RAFAEL URIBE URIBE",'F.AMARILLA'!$F$3:$F$2249)</f>
        <v>59</v>
      </c>
      <c r="E24" s="100">
        <f>SUMIF('F.AMARILLA'!$C$3:$C$2249,"18-RAFAEL URIBE URIBE",'F.AMARILLA'!$G$3:$G$2249)</f>
        <v>94</v>
      </c>
      <c r="F24" s="100">
        <f>SUMIF('F.AMARILLA'!$C$3:$C$2249,"18-RAFAEL URIBE URIBE",'F.AMARILLA'!$H$3:$H$2249)</f>
        <v>104</v>
      </c>
      <c r="G24" s="100">
        <f>SUMIF('F.AMARILLA'!$C$3:$C$2249,"18-RAFAEL URIBE URIBE",'F.AMARILLA'!$I$3:$I$2249)</f>
        <v>109</v>
      </c>
      <c r="H24" s="100">
        <f>SUMIF('F.AMARILLA'!$C$3:$C$2249,"18-RAFAEL URIBE URIBE",'F.AMARILLA'!$J$3:$J$2249)</f>
        <v>114</v>
      </c>
      <c r="I24" s="100">
        <f>SUMIF('F.AMARILLA'!$C$3:$C$2249,"18-RAFAEL URIBE URIBE",'F.AMARILLA'!$K$3:$K$2249)</f>
        <v>100</v>
      </c>
      <c r="J24" s="100">
        <f>SUMIF('F.AMARILLA'!$C$3:$C$2249,"18-RAFAEL URIBE URIBE",'F.AMARILLA'!$L$3:$L$2249)</f>
        <v>0</v>
      </c>
      <c r="K24" s="100">
        <f>SUMIF('F.AMARILLA'!$C$3:$C$2249,"18-RAFAEL URIBE URIBE",'F.AMARILLA'!$M$3:$M$2249)</f>
        <v>0</v>
      </c>
      <c r="L24" s="100">
        <f>SUMIF('F.AMARILLA'!$C$3:$C$2249,"18-RAFAEL URIBE URIBE",'F.AMARILLA'!$N$3:$N$2249)</f>
        <v>0</v>
      </c>
      <c r="M24" s="100">
        <f>SUMIF('F.AMARILLA'!$C$3:$C$2249,"18-RAFAEL URIBE URIBE",'F.AMARILLA'!$O$3:$O$2249)</f>
        <v>0</v>
      </c>
      <c r="N24" s="100">
        <f>SUMIF('F.AMARILLA'!$C$3:$C$2249,"18-RAFAEL URIBE URIBE",'F.AMARILLA'!$P$3:$P$2249)</f>
        <v>0</v>
      </c>
      <c r="O24" s="100">
        <f>SUMIF('F.AMARILLA'!$C$3:$C$2249,"18-RAFAEL URIBE URIBE",'F.AMARILLA'!$Q$3:$Q$2249)</f>
        <v>0</v>
      </c>
      <c r="P24" s="98">
        <f t="shared" si="0"/>
        <v>580</v>
      </c>
      <c r="Q24" s="60">
        <f t="shared" si="1"/>
        <v>257.77777777777777</v>
      </c>
      <c r="R24" s="98">
        <f t="shared" si="2"/>
      </c>
    </row>
    <row r="25" spans="1:18" s="65" customFormat="1" ht="12.75">
      <c r="A25" s="79" t="s">
        <v>31</v>
      </c>
      <c r="B25" s="60">
        <f>SUMIF('F.AMARILLA'!$C$3:$C$2249,"19-CIUDAD BOLIVAR",'F.AMARILLA'!$D$3:$D$2249)</f>
        <v>1375</v>
      </c>
      <c r="C25" s="60">
        <f>SUMIF('F.AMARILLA'!$C$3:$C$2249,"19-CIUDAD BOLIVAR",'F.AMARILLA'!$E$3:$E$2249)</f>
        <v>114.58333333333333</v>
      </c>
      <c r="D25" s="100">
        <f>SUMIF('F.AMARILLA'!$C$3:$C$2249,"19-CIUDAD BOLIVAR",'F.AMARILLA'!$F$3:$F$2249)</f>
        <v>196</v>
      </c>
      <c r="E25" s="100">
        <f>SUMIF('F.AMARILLA'!$C$3:$C$2249,"19-CIUDAD BOLIVAR",'F.AMARILLA'!$G$3:$G$2249)</f>
        <v>194</v>
      </c>
      <c r="F25" s="100">
        <f>SUMIF('F.AMARILLA'!$C$3:$C$2249,"19-CIUDAD BOLIVAR",'F.AMARILLA'!$H$3:$H$2249)</f>
        <v>201</v>
      </c>
      <c r="G25" s="100">
        <f>SUMIF('F.AMARILLA'!$C$3:$C$2249,"19-CIUDAD BOLIVAR",'F.AMARILLA'!$I$3:$I$2249)</f>
        <v>205</v>
      </c>
      <c r="H25" s="100">
        <f>SUMIF('F.AMARILLA'!$C$3:$C$2249,"19-CIUDAD BOLIVAR",'F.AMARILLA'!$J$3:$J$2249)</f>
        <v>173</v>
      </c>
      <c r="I25" s="100">
        <f>SUMIF('F.AMARILLA'!$C$3:$C$2249,"19-CIUDAD BOLIVAR",'F.AMARILLA'!$K$3:$K$2249)</f>
        <v>161</v>
      </c>
      <c r="J25" s="100">
        <f>SUMIF('F.AMARILLA'!$C$3:$C$2249,"19-CIUDAD BOLIVAR",'F.AMARILLA'!$L$3:$L$2249)</f>
        <v>0</v>
      </c>
      <c r="K25" s="100">
        <f>SUMIF('F.AMARILLA'!$C$3:$C$2249,"19-CIUDAD BOLIVAR",'F.AMARILLA'!$M$3:$M$2249)</f>
        <v>0</v>
      </c>
      <c r="L25" s="100">
        <f>SUMIF('F.AMARILLA'!$C$3:$C$2249,"19-CIUDAD BOLIVAR",'F.AMARILLA'!$N$3:$N$2249)</f>
        <v>0</v>
      </c>
      <c r="M25" s="100">
        <f>SUMIF('F.AMARILLA'!$C$3:$C$2249,"19-CIUDAD BOLIVAR",'F.AMARILLA'!$O$3:$O$2249)</f>
        <v>0</v>
      </c>
      <c r="N25" s="100">
        <f>SUMIF('F.AMARILLA'!$C$3:$C$2249,"19-CIUDAD BOLIVAR",'F.AMARILLA'!$P$3:$P$2249)</f>
        <v>0</v>
      </c>
      <c r="O25" s="100">
        <f>SUMIF('F.AMARILLA'!$C$3:$C$2249,"19-CIUDAD BOLIVAR",'F.AMARILLA'!$Q$3:$Q$2249)</f>
        <v>0</v>
      </c>
      <c r="P25" s="98">
        <f t="shared" si="0"/>
        <v>1130</v>
      </c>
      <c r="Q25" s="60">
        <f t="shared" si="1"/>
        <v>82.18181818181819</v>
      </c>
      <c r="R25" s="98">
        <f t="shared" si="2"/>
        <v>245</v>
      </c>
    </row>
    <row r="26" spans="1:18" s="65" customFormat="1" ht="12.75">
      <c r="A26" s="79" t="s">
        <v>41</v>
      </c>
      <c r="B26" s="60">
        <f>SUMIF('F.AMARILLA'!$C$3:$C$2249,"20-SUMAPAZ",'F.AMARILLA'!$D$3:$D$2249)</f>
        <v>0</v>
      </c>
      <c r="C26" s="60">
        <f>SUMIF('F.AMARILLA'!$C$3:$C$2249,"20-SUMAPAZ",'F.AMARILLA'!$E$3:$E$2249)</f>
        <v>0</v>
      </c>
      <c r="D26" s="100">
        <f>SUMIF('F.AMARILLA'!$C$3:$C$2249,"20-SUMAPAZ",'F.AMARILLA'!$F$3:$F$2249)</f>
        <v>0</v>
      </c>
      <c r="E26" s="100">
        <f>SUMIF('F.AMARILLA'!$C$3:$C$2249,"20-SUMAPAZ",'F.AMARILLA'!$G$3:$G$2249)</f>
        <v>0</v>
      </c>
      <c r="F26" s="100">
        <f>SUMIF('F.AMARILLA'!$C$3:$C$2249,"20-SUMAPAZ",'F.AMARILLA'!$H$3:$H$2249)</f>
        <v>0</v>
      </c>
      <c r="G26" s="100">
        <f>SUMIF('F.AMARILLA'!$C$3:$C$2249,"20-SUMAPAZ",'F.AMARILLA'!$I$3:$I$2249)</f>
        <v>0</v>
      </c>
      <c r="H26" s="100">
        <f>SUMIF('F.AMARILLA'!$C$3:$C$2249,"20-SUMAPAZ",'F.AMARILLA'!$J$3:$J$2249)</f>
        <v>0</v>
      </c>
      <c r="I26" s="100">
        <f>SUMIF('F.AMARILLA'!$C$3:$C$2249,"20-SUMAPAZ",'F.AMARILLA'!$K$3:$K$2249)</f>
        <v>0</v>
      </c>
      <c r="J26" s="100">
        <f>SUMIF('F.AMARILLA'!$C$3:$C$2249,"20-SUMAPAZ",'F.AMARILLA'!$L$3:$L$2249)</f>
        <v>0</v>
      </c>
      <c r="K26" s="100">
        <f>SUMIF('F.AMARILLA'!$C$3:$C$2249,"20-SUMAPAZ",'F.AMARILLA'!$M$3:$M$2249)</f>
        <v>0</v>
      </c>
      <c r="L26" s="100">
        <f>SUMIF('F.AMARILLA'!$C$3:$C$2249,"20-SUMAPAZ",'F.AMARILLA'!$N$3:$N$2249)</f>
        <v>0</v>
      </c>
      <c r="M26" s="100">
        <f>SUMIF('F.AMARILLA'!$C$3:$C$2249,"20-SUMAPAZ",'F.AMARILLA'!$O$3:$O$2249)</f>
        <v>0</v>
      </c>
      <c r="N26" s="100">
        <f>SUMIF('F.AMARILLA'!$C$3:$C$2249,"20-SUMAPAZ",'F.AMARILLA'!$P$3:$P$2249)</f>
        <v>0</v>
      </c>
      <c r="O26" s="100">
        <f>SUMIF('F.AMARILLA'!$C$3:$C$2249,"20-SUMAPAZ",'F.AMARILLA'!$Q$3:$Q$2249)</f>
        <v>0</v>
      </c>
      <c r="P26" s="98">
        <f t="shared" si="0"/>
        <v>0</v>
      </c>
      <c r="Q26" s="60">
        <f t="shared" si="1"/>
        <v>0</v>
      </c>
      <c r="R26" s="98">
        <f t="shared" si="2"/>
        <v>0</v>
      </c>
    </row>
    <row r="27" spans="1:18" s="65" customFormat="1" ht="12.75">
      <c r="A27" s="80" t="s">
        <v>23</v>
      </c>
      <c r="B27" s="98">
        <f>SUM(B7:B26)</f>
        <v>7149</v>
      </c>
      <c r="C27" s="98">
        <f aca="true" t="shared" si="3" ref="C27:P27">SUM(C7:C26)</f>
        <v>595.75</v>
      </c>
      <c r="D27" s="98">
        <f t="shared" si="3"/>
        <v>1343</v>
      </c>
      <c r="E27" s="98">
        <f t="shared" si="3"/>
        <v>1292</v>
      </c>
      <c r="F27" s="98">
        <f t="shared" si="3"/>
        <v>1293</v>
      </c>
      <c r="G27" s="98">
        <f t="shared" si="3"/>
        <v>1351</v>
      </c>
      <c r="H27" s="98">
        <f t="shared" si="3"/>
        <v>1225</v>
      </c>
      <c r="I27" s="98">
        <f t="shared" si="3"/>
        <v>1264</v>
      </c>
      <c r="J27" s="98">
        <f t="shared" si="3"/>
        <v>0</v>
      </c>
      <c r="K27" s="98">
        <f t="shared" si="3"/>
        <v>0</v>
      </c>
      <c r="L27" s="98">
        <f t="shared" si="3"/>
        <v>0</v>
      </c>
      <c r="M27" s="98">
        <f t="shared" si="3"/>
        <v>0</v>
      </c>
      <c r="N27" s="98">
        <f t="shared" si="3"/>
        <v>0</v>
      </c>
      <c r="O27" s="98">
        <f t="shared" si="3"/>
        <v>0</v>
      </c>
      <c r="P27" s="98">
        <f t="shared" si="3"/>
        <v>7768</v>
      </c>
      <c r="Q27" s="60">
        <f t="shared" si="1"/>
        <v>108.65855364386627</v>
      </c>
      <c r="R27" s="98">
        <f t="shared" si="2"/>
      </c>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
    <tabColor theme="9" tint="-0.24997000396251678"/>
  </sheetPr>
  <dimension ref="A1:F425"/>
  <sheetViews>
    <sheetView zoomScalePageLayoutView="0" workbookViewId="0" topLeftCell="A1">
      <selection activeCell="C21" sqref="C21"/>
    </sheetView>
  </sheetViews>
  <sheetFormatPr defaultColWidth="0" defaultRowHeight="12.75" zeroHeight="1"/>
  <cols>
    <col min="1" max="1" width="22.7109375" style="1" customWidth="1"/>
    <col min="2" max="4" width="18.7109375" style="89" customWidth="1"/>
    <col min="5" max="5" width="11.421875" style="1" hidden="1" customWidth="1"/>
    <col min="6" max="6" width="21.7109375" style="1" hidden="1" customWidth="1"/>
    <col min="7" max="7" width="13.8515625" style="1" hidden="1" customWidth="1"/>
    <col min="8" max="8" width="10.7109375" style="1" hidden="1" customWidth="1"/>
    <col min="9" max="230" width="11.421875" style="1" hidden="1" customWidth="1"/>
    <col min="231" max="231" width="10.140625" style="1" hidden="1" customWidth="1"/>
    <col min="232" max="16384" width="11.421875" style="1" hidden="1" customWidth="1"/>
  </cols>
  <sheetData>
    <row r="1" spans="1:4" ht="26.25" customHeight="1">
      <c r="A1" s="186" t="s">
        <v>93</v>
      </c>
      <c r="B1" s="186"/>
      <c r="C1" s="186"/>
      <c r="D1" s="187"/>
    </row>
    <row r="2" spans="1:4" ht="31.5" customHeight="1">
      <c r="A2" s="168" t="s">
        <v>2</v>
      </c>
      <c r="B2" s="169" t="s">
        <v>24</v>
      </c>
      <c r="C2" s="170" t="s">
        <v>25</v>
      </c>
      <c r="D2" s="170" t="s">
        <v>134</v>
      </c>
    </row>
    <row r="3" spans="1:4" ht="15">
      <c r="A3" s="2" t="s">
        <v>44</v>
      </c>
      <c r="B3" s="171">
        <v>8876</v>
      </c>
      <c r="C3" s="172">
        <v>8515</v>
      </c>
      <c r="D3" s="172">
        <v>8083</v>
      </c>
    </row>
    <row r="4" spans="1:4" ht="12.75" customHeight="1">
      <c r="A4" s="2" t="s">
        <v>30</v>
      </c>
      <c r="B4" s="171">
        <v>8353</v>
      </c>
      <c r="C4" s="172">
        <v>7300</v>
      </c>
      <c r="D4" s="172">
        <v>5799</v>
      </c>
    </row>
    <row r="5" spans="1:4" ht="15">
      <c r="A5" s="2" t="s">
        <v>39</v>
      </c>
      <c r="B5" s="171">
        <v>960</v>
      </c>
      <c r="C5" s="172">
        <v>960</v>
      </c>
      <c r="D5" s="172">
        <v>1295</v>
      </c>
    </row>
    <row r="6" spans="1:4" ht="15">
      <c r="A6" s="2" t="s">
        <v>38</v>
      </c>
      <c r="B6" s="171">
        <v>4993</v>
      </c>
      <c r="C6" s="172">
        <v>5041</v>
      </c>
      <c r="D6" s="172">
        <v>5307</v>
      </c>
    </row>
    <row r="7" spans="1:4" ht="15">
      <c r="A7" s="2" t="s">
        <v>45</v>
      </c>
      <c r="B7" s="171">
        <v>5664</v>
      </c>
      <c r="C7" s="172">
        <v>5500</v>
      </c>
      <c r="D7" s="172">
        <v>5540</v>
      </c>
    </row>
    <row r="8" spans="1:4" ht="15">
      <c r="A8" s="2" t="s">
        <v>43</v>
      </c>
      <c r="B8" s="171">
        <v>3047</v>
      </c>
      <c r="C8" s="172">
        <v>3020</v>
      </c>
      <c r="D8" s="172">
        <v>3278</v>
      </c>
    </row>
    <row r="9" spans="1:4" ht="15">
      <c r="A9" s="2" t="s">
        <v>28</v>
      </c>
      <c r="B9" s="171">
        <v>10000</v>
      </c>
      <c r="C9" s="172">
        <v>10299</v>
      </c>
      <c r="D9" s="172">
        <v>9675</v>
      </c>
    </row>
    <row r="10" spans="1:4" ht="15">
      <c r="A10" s="2" t="s">
        <v>34</v>
      </c>
      <c r="B10" s="171">
        <v>12388</v>
      </c>
      <c r="C10" s="172">
        <v>12500</v>
      </c>
      <c r="D10" s="172">
        <v>13495</v>
      </c>
    </row>
    <row r="11" spans="1:4" ht="15">
      <c r="A11" s="2" t="s">
        <v>33</v>
      </c>
      <c r="B11" s="171">
        <v>5290</v>
      </c>
      <c r="C11" s="172">
        <v>5200</v>
      </c>
      <c r="D11" s="172">
        <v>6199</v>
      </c>
    </row>
    <row r="12" spans="1:4" ht="15">
      <c r="A12" s="2" t="s">
        <v>32</v>
      </c>
      <c r="B12" s="171">
        <v>7663</v>
      </c>
      <c r="C12" s="172">
        <v>7081</v>
      </c>
      <c r="D12" s="172">
        <v>7954</v>
      </c>
    </row>
    <row r="13" spans="1:4" ht="15">
      <c r="A13" s="2" t="s">
        <v>40</v>
      </c>
      <c r="B13" s="171">
        <v>9800</v>
      </c>
      <c r="C13" s="172">
        <v>10034</v>
      </c>
      <c r="D13" s="172">
        <v>10228</v>
      </c>
    </row>
    <row r="14" spans="1:4" ht="15">
      <c r="A14" s="2" t="s">
        <v>27</v>
      </c>
      <c r="B14" s="171">
        <v>3777</v>
      </c>
      <c r="C14" s="172">
        <v>2828</v>
      </c>
      <c r="D14" s="172">
        <v>2746</v>
      </c>
    </row>
    <row r="15" spans="1:4" ht="15">
      <c r="A15" s="2" t="s">
        <v>42</v>
      </c>
      <c r="B15" s="171">
        <v>1881</v>
      </c>
      <c r="C15" s="172">
        <v>2145</v>
      </c>
      <c r="D15" s="172">
        <v>2372</v>
      </c>
    </row>
    <row r="16" spans="1:4" ht="15">
      <c r="A16" s="2" t="s">
        <v>35</v>
      </c>
      <c r="B16" s="171">
        <v>700</v>
      </c>
      <c r="C16" s="172">
        <v>800</v>
      </c>
      <c r="D16" s="172">
        <v>748</v>
      </c>
    </row>
    <row r="17" spans="1:4" ht="15">
      <c r="A17" s="2" t="s">
        <v>26</v>
      </c>
      <c r="B17" s="171">
        <v>3803</v>
      </c>
      <c r="C17" s="172">
        <v>3200</v>
      </c>
      <c r="D17" s="172">
        <v>3965</v>
      </c>
    </row>
    <row r="18" spans="1:4" ht="15">
      <c r="A18" s="2" t="s">
        <v>36</v>
      </c>
      <c r="B18" s="171">
        <v>5077</v>
      </c>
      <c r="C18" s="172">
        <v>4500</v>
      </c>
      <c r="D18" s="172">
        <v>5026</v>
      </c>
    </row>
    <row r="19" spans="1:4" ht="15">
      <c r="A19" s="2" t="s">
        <v>29</v>
      </c>
      <c r="B19" s="171">
        <v>113</v>
      </c>
      <c r="C19" s="172">
        <v>116</v>
      </c>
      <c r="D19" s="172">
        <v>218</v>
      </c>
    </row>
    <row r="20" spans="1:4" ht="15">
      <c r="A20" s="2" t="s">
        <v>37</v>
      </c>
      <c r="B20" s="171">
        <v>6000</v>
      </c>
      <c r="C20" s="172">
        <v>5878</v>
      </c>
      <c r="D20" s="172">
        <v>6291</v>
      </c>
    </row>
    <row r="21" spans="1:4" ht="15">
      <c r="A21" s="2" t="s">
        <v>31</v>
      </c>
      <c r="B21" s="171">
        <v>10000</v>
      </c>
      <c r="C21" s="172">
        <v>10341</v>
      </c>
      <c r="D21" s="172">
        <v>10853</v>
      </c>
    </row>
    <row r="22" spans="1:4" ht="15">
      <c r="A22" s="2" t="s">
        <v>41</v>
      </c>
      <c r="B22" s="171">
        <v>40</v>
      </c>
      <c r="C22" s="172">
        <v>40</v>
      </c>
      <c r="D22" s="172">
        <v>51</v>
      </c>
    </row>
    <row r="23" spans="1:6" ht="15">
      <c r="A23" s="173" t="s">
        <v>46</v>
      </c>
      <c r="B23" s="174">
        <f>SUM(B3:B22)</f>
        <v>108425</v>
      </c>
      <c r="C23" s="174">
        <f>SUM(C3:C22)</f>
        <v>105298</v>
      </c>
      <c r="D23" s="174">
        <f>SUM(D3:D22)</f>
        <v>109123</v>
      </c>
      <c r="F23"/>
    </row>
    <row r="24" spans="1:6" ht="12.75" hidden="1">
      <c r="A24" s="26"/>
      <c r="D24" s="90"/>
      <c r="F24"/>
    </row>
    <row r="25" spans="1:6" ht="12.75" hidden="1">
      <c r="A25" s="26"/>
      <c r="D25" s="90"/>
      <c r="F25"/>
    </row>
    <row r="26" spans="4:6" ht="12.75" hidden="1">
      <c r="D26" s="90"/>
      <c r="F26"/>
    </row>
    <row r="27" ht="12.75" hidden="1">
      <c r="F27"/>
    </row>
    <row r="28" ht="12.75" hidden="1">
      <c r="F28"/>
    </row>
    <row r="29" ht="12.75" hidden="1">
      <c r="F29"/>
    </row>
    <row r="30" ht="12.75" hidden="1">
      <c r="F30"/>
    </row>
    <row r="31" ht="12.75" hidden="1">
      <c r="F31"/>
    </row>
    <row r="32" ht="12.75" hidden="1">
      <c r="F32"/>
    </row>
    <row r="33" ht="12.75" hidden="1">
      <c r="F33"/>
    </row>
    <row r="34" ht="12.75" hidden="1">
      <c r="F34"/>
    </row>
    <row r="35" ht="12.75" hidden="1">
      <c r="F35"/>
    </row>
    <row r="36" spans="4:6" ht="12.75" hidden="1">
      <c r="D36" s="91"/>
      <c r="F36"/>
    </row>
    <row r="37" ht="12.75" hidden="1">
      <c r="F37"/>
    </row>
    <row r="38" ht="12.75" hidden="1">
      <c r="F38"/>
    </row>
    <row r="39" ht="12.75" hidden="1">
      <c r="F39"/>
    </row>
    <row r="40" ht="12.75" hidden="1">
      <c r="F40"/>
    </row>
    <row r="41" ht="12.75" hidden="1">
      <c r="F41"/>
    </row>
    <row r="42" ht="12.75" hidden="1">
      <c r="F42"/>
    </row>
    <row r="43" ht="12.75" hidden="1">
      <c r="F43"/>
    </row>
    <row r="44" ht="12.75" hidden="1">
      <c r="F44"/>
    </row>
    <row r="45" ht="12.75" hidden="1">
      <c r="F45"/>
    </row>
    <row r="46" ht="12.75" hidden="1">
      <c r="F46"/>
    </row>
    <row r="47" ht="12.75" hidden="1">
      <c r="F47"/>
    </row>
    <row r="48" ht="12.75" hidden="1">
      <c r="F48"/>
    </row>
    <row r="49" ht="12.75" hidden="1">
      <c r="F49"/>
    </row>
    <row r="50" ht="12.75" hidden="1">
      <c r="F50"/>
    </row>
    <row r="51" ht="12.75" hidden="1">
      <c r="F51"/>
    </row>
    <row r="52" ht="12.75" hidden="1">
      <c r="F52"/>
    </row>
    <row r="53" ht="12.75" hidden="1">
      <c r="F53"/>
    </row>
    <row r="54" ht="12.75" hidden="1">
      <c r="F54"/>
    </row>
    <row r="55" ht="12.75" hidden="1">
      <c r="F55"/>
    </row>
    <row r="56" ht="12.75" hidden="1">
      <c r="F56"/>
    </row>
    <row r="57" ht="12.75" hidden="1">
      <c r="F57"/>
    </row>
    <row r="58" ht="12.75" hidden="1">
      <c r="F58"/>
    </row>
    <row r="59" ht="12.75" hidden="1">
      <c r="F59"/>
    </row>
    <row r="60" ht="12.75" hidden="1">
      <c r="F60"/>
    </row>
    <row r="61" ht="12.75" hidden="1">
      <c r="F61"/>
    </row>
    <row r="62" ht="12.75" hidden="1">
      <c r="F62"/>
    </row>
    <row r="63" ht="12.75" hidden="1">
      <c r="F63"/>
    </row>
    <row r="64" ht="12.75" hidden="1">
      <c r="F64"/>
    </row>
    <row r="65" ht="12.75" hidden="1">
      <c r="F65"/>
    </row>
    <row r="66" ht="12.75" hidden="1">
      <c r="F66"/>
    </row>
    <row r="67" ht="12.75" hidden="1">
      <c r="F67"/>
    </row>
    <row r="68" ht="12.75" hidden="1">
      <c r="F68"/>
    </row>
    <row r="69" ht="12.75" hidden="1">
      <c r="F69"/>
    </row>
    <row r="70" ht="12.75" hidden="1">
      <c r="F70"/>
    </row>
    <row r="71" ht="12.75" hidden="1">
      <c r="F71"/>
    </row>
    <row r="72" ht="12.75" hidden="1">
      <c r="F72"/>
    </row>
    <row r="73" ht="12.75" hidden="1">
      <c r="F73"/>
    </row>
    <row r="74" ht="12.75" hidden="1">
      <c r="F74"/>
    </row>
    <row r="75" ht="12.75" hidden="1">
      <c r="F75"/>
    </row>
    <row r="76" ht="12.75" hidden="1">
      <c r="F76"/>
    </row>
    <row r="77" ht="12.75" hidden="1">
      <c r="F77"/>
    </row>
    <row r="78" ht="12.75" hidden="1">
      <c r="F78"/>
    </row>
    <row r="79" ht="12.75" hidden="1">
      <c r="F79"/>
    </row>
    <row r="80" ht="12.75" hidden="1">
      <c r="F80"/>
    </row>
    <row r="81" ht="12.75" hidden="1">
      <c r="F81"/>
    </row>
    <row r="82" ht="12.75" hidden="1">
      <c r="F82"/>
    </row>
    <row r="83" ht="12.75" hidden="1">
      <c r="F83"/>
    </row>
    <row r="84" ht="12.75" hidden="1">
      <c r="F84"/>
    </row>
    <row r="85" ht="12.75" hidden="1">
      <c r="F85"/>
    </row>
    <row r="86" ht="12.75" hidden="1">
      <c r="F86"/>
    </row>
    <row r="87" ht="12.75" hidden="1">
      <c r="F87"/>
    </row>
    <row r="88" ht="12.75" hidden="1">
      <c r="F88"/>
    </row>
    <row r="89" ht="12.75" hidden="1">
      <c r="F89"/>
    </row>
    <row r="90" ht="12.75" hidden="1">
      <c r="F90"/>
    </row>
    <row r="91" ht="12.75" hidden="1">
      <c r="F91"/>
    </row>
    <row r="92" ht="12.75" hidden="1">
      <c r="F92"/>
    </row>
    <row r="93" ht="12.75" hidden="1">
      <c r="F93"/>
    </row>
    <row r="94" ht="12.75" hidden="1">
      <c r="F94"/>
    </row>
    <row r="95" ht="12.75" hidden="1">
      <c r="F95"/>
    </row>
    <row r="96" ht="12.75" hidden="1">
      <c r="F96"/>
    </row>
    <row r="97" ht="12.75" hidden="1">
      <c r="F97"/>
    </row>
    <row r="98" ht="12.75" hidden="1">
      <c r="F98"/>
    </row>
    <row r="99" ht="12.75" hidden="1">
      <c r="F99"/>
    </row>
    <row r="100" ht="12.75" hidden="1">
      <c r="F100"/>
    </row>
    <row r="101" ht="12.75" hidden="1">
      <c r="F101"/>
    </row>
    <row r="102" ht="12.75" hidden="1">
      <c r="F102"/>
    </row>
    <row r="103" ht="12.75" hidden="1">
      <c r="F103"/>
    </row>
    <row r="104" ht="12.75" hidden="1">
      <c r="F104"/>
    </row>
    <row r="105" ht="12.75" hidden="1">
      <c r="F105"/>
    </row>
    <row r="106" ht="12.75" hidden="1">
      <c r="F106"/>
    </row>
    <row r="107" ht="12.75" hidden="1">
      <c r="F107"/>
    </row>
    <row r="108" ht="12.75" hidden="1">
      <c r="F108"/>
    </row>
    <row r="109" ht="12.75" hidden="1">
      <c r="F109"/>
    </row>
    <row r="110" ht="12.75" hidden="1">
      <c r="F110"/>
    </row>
    <row r="111" ht="12.75" hidden="1">
      <c r="F111"/>
    </row>
    <row r="112" ht="12.75" hidden="1">
      <c r="F112"/>
    </row>
    <row r="113" ht="12.75" hidden="1">
      <c r="F113"/>
    </row>
    <row r="114" ht="12.75" hidden="1">
      <c r="F114"/>
    </row>
    <row r="115" ht="12.75" hidden="1">
      <c r="F115"/>
    </row>
    <row r="116" ht="12.75" hidden="1">
      <c r="F116"/>
    </row>
    <row r="117" ht="12.75" hidden="1">
      <c r="F117"/>
    </row>
    <row r="118" ht="12.75" hidden="1">
      <c r="F118"/>
    </row>
    <row r="119" ht="12.75" hidden="1">
      <c r="F119"/>
    </row>
    <row r="120" ht="12.75" hidden="1">
      <c r="F120"/>
    </row>
    <row r="121" ht="12.75" hidden="1">
      <c r="F121"/>
    </row>
    <row r="122" ht="12.75" hidden="1">
      <c r="F122"/>
    </row>
    <row r="123" ht="12.75" hidden="1">
      <c r="F123"/>
    </row>
    <row r="124" ht="12.75" hidden="1">
      <c r="F124"/>
    </row>
    <row r="125" ht="12.75" hidden="1">
      <c r="F125"/>
    </row>
    <row r="126" ht="12.75" hidden="1">
      <c r="F126"/>
    </row>
    <row r="127" ht="12.75" hidden="1">
      <c r="F127"/>
    </row>
    <row r="128" ht="12.75" hidden="1">
      <c r="F128"/>
    </row>
    <row r="129" ht="12.75" hidden="1">
      <c r="F129"/>
    </row>
    <row r="130" ht="12.75" hidden="1">
      <c r="F130"/>
    </row>
    <row r="131" ht="12.75" hidden="1">
      <c r="F131"/>
    </row>
    <row r="132" ht="12.75" hidden="1">
      <c r="F132"/>
    </row>
    <row r="133" ht="12.75" hidden="1">
      <c r="F133"/>
    </row>
    <row r="134" ht="12.75" hidden="1">
      <c r="F134"/>
    </row>
    <row r="135" ht="12.75" hidden="1">
      <c r="F135"/>
    </row>
    <row r="136" ht="12.75" hidden="1">
      <c r="F136"/>
    </row>
    <row r="137" ht="12.75" hidden="1">
      <c r="F137"/>
    </row>
    <row r="138" ht="12.75" hidden="1">
      <c r="F138"/>
    </row>
    <row r="139" ht="12.75" hidden="1">
      <c r="F139"/>
    </row>
    <row r="140" ht="12.75" hidden="1">
      <c r="F140"/>
    </row>
    <row r="141" ht="12.75" hidden="1">
      <c r="F141"/>
    </row>
    <row r="142" ht="12.75" hidden="1">
      <c r="F142"/>
    </row>
    <row r="143" ht="12.75" hidden="1">
      <c r="F143"/>
    </row>
    <row r="144" ht="12.75" hidden="1">
      <c r="F144"/>
    </row>
    <row r="145" ht="12.75" hidden="1">
      <c r="F145"/>
    </row>
    <row r="146" ht="12.75" hidden="1">
      <c r="F146"/>
    </row>
    <row r="147" ht="12.75" hidden="1">
      <c r="F147"/>
    </row>
    <row r="148" ht="12.75" hidden="1">
      <c r="F148"/>
    </row>
    <row r="149" ht="12.75" hidden="1">
      <c r="F149"/>
    </row>
    <row r="150" ht="12.75" hidden="1">
      <c r="F150"/>
    </row>
    <row r="151" ht="12.75" hidden="1">
      <c r="F151"/>
    </row>
    <row r="152" ht="12.75" hidden="1">
      <c r="F152"/>
    </row>
    <row r="153" ht="12.75" hidden="1">
      <c r="F153"/>
    </row>
    <row r="154" ht="12.75" hidden="1">
      <c r="F154"/>
    </row>
    <row r="155" ht="12.75" hidden="1">
      <c r="F155"/>
    </row>
    <row r="156" ht="12.75" hidden="1">
      <c r="F156"/>
    </row>
    <row r="157" ht="12.75" hidden="1">
      <c r="F157"/>
    </row>
    <row r="158" ht="12.75" hidden="1">
      <c r="F158"/>
    </row>
    <row r="159" ht="12.75" hidden="1">
      <c r="F159"/>
    </row>
    <row r="160" ht="12.75" hidden="1">
      <c r="F160"/>
    </row>
    <row r="161" ht="12.75" hidden="1">
      <c r="F161"/>
    </row>
    <row r="162" ht="12.75" hidden="1">
      <c r="F162"/>
    </row>
    <row r="163" ht="12.75" hidden="1">
      <c r="F163"/>
    </row>
    <row r="164" ht="12.75" hidden="1">
      <c r="F164"/>
    </row>
    <row r="165" ht="12.75" hidden="1">
      <c r="F165"/>
    </row>
    <row r="166" ht="12.75" hidden="1">
      <c r="F166"/>
    </row>
    <row r="167" ht="12.75" hidden="1">
      <c r="F167"/>
    </row>
    <row r="168" ht="12.75" hidden="1">
      <c r="F168"/>
    </row>
    <row r="169" ht="12.75" hidden="1">
      <c r="F169"/>
    </row>
    <row r="170" ht="12.75" hidden="1">
      <c r="F170"/>
    </row>
    <row r="171" ht="12.75" hidden="1">
      <c r="F171"/>
    </row>
    <row r="172" ht="12.75" hidden="1">
      <c r="F172"/>
    </row>
    <row r="173" ht="12.75" hidden="1">
      <c r="F173"/>
    </row>
    <row r="174" ht="12.75" hidden="1">
      <c r="F174"/>
    </row>
    <row r="175" ht="12.75" hidden="1">
      <c r="F175"/>
    </row>
    <row r="176" ht="12.75" hidden="1">
      <c r="F176"/>
    </row>
    <row r="177" ht="12.75" hidden="1">
      <c r="F177"/>
    </row>
    <row r="178" ht="12.75" hidden="1">
      <c r="F178"/>
    </row>
    <row r="179" ht="12.75" hidden="1">
      <c r="F179"/>
    </row>
    <row r="180" ht="12.75" hidden="1">
      <c r="F180"/>
    </row>
    <row r="181" ht="12.75" hidden="1">
      <c r="F181"/>
    </row>
    <row r="182" ht="12.75" hidden="1">
      <c r="F182"/>
    </row>
    <row r="183" ht="12.75" hidden="1">
      <c r="F183"/>
    </row>
    <row r="184" ht="12.75" hidden="1">
      <c r="F184"/>
    </row>
    <row r="185" ht="12.75" hidden="1">
      <c r="F185"/>
    </row>
    <row r="186" ht="12.75" hidden="1">
      <c r="F186"/>
    </row>
    <row r="187" ht="12.75" hidden="1">
      <c r="F187"/>
    </row>
    <row r="188" ht="12.75" hidden="1">
      <c r="F188"/>
    </row>
    <row r="189" ht="12.75" hidden="1">
      <c r="F189"/>
    </row>
    <row r="190" ht="12.75" hidden="1">
      <c r="F190"/>
    </row>
    <row r="191" ht="12.75" hidden="1">
      <c r="F191"/>
    </row>
    <row r="192" ht="12.75" hidden="1">
      <c r="F192"/>
    </row>
    <row r="193" ht="12.75" hidden="1">
      <c r="F193"/>
    </row>
    <row r="194" ht="12.75" hidden="1">
      <c r="F194"/>
    </row>
    <row r="195" ht="12.75" hidden="1">
      <c r="F195"/>
    </row>
    <row r="196" ht="12.75" hidden="1">
      <c r="F196"/>
    </row>
    <row r="197" ht="12.75" hidden="1">
      <c r="F197"/>
    </row>
    <row r="198" ht="12.75" hidden="1">
      <c r="F198"/>
    </row>
    <row r="199" ht="12.75" hidden="1">
      <c r="F199"/>
    </row>
    <row r="200" ht="12.75" hidden="1">
      <c r="F200"/>
    </row>
    <row r="201" ht="12.75" hidden="1">
      <c r="F201"/>
    </row>
    <row r="202" ht="12.75" hidden="1">
      <c r="F202"/>
    </row>
    <row r="203" ht="12.75" hidden="1">
      <c r="F203"/>
    </row>
    <row r="204" ht="12.75" hidden="1">
      <c r="F204"/>
    </row>
    <row r="205" ht="12.75" hidden="1">
      <c r="F205"/>
    </row>
    <row r="206" ht="12.75" hidden="1">
      <c r="F206"/>
    </row>
    <row r="207" ht="12.75" hidden="1">
      <c r="F207"/>
    </row>
    <row r="208" ht="12.75" hidden="1">
      <c r="F208"/>
    </row>
    <row r="209" ht="12.75" hidden="1">
      <c r="F209"/>
    </row>
    <row r="210" ht="12.75" hidden="1">
      <c r="F210"/>
    </row>
    <row r="211" ht="12.75" hidden="1">
      <c r="F211"/>
    </row>
    <row r="212" ht="12.75" hidden="1">
      <c r="F212"/>
    </row>
    <row r="213" ht="12.75" hidden="1">
      <c r="F213"/>
    </row>
    <row r="214" ht="12.75" hidden="1">
      <c r="F214"/>
    </row>
    <row r="215" ht="12.75" hidden="1">
      <c r="F215"/>
    </row>
    <row r="216" ht="12.75" hidden="1">
      <c r="F216"/>
    </row>
    <row r="217" ht="12.75" hidden="1">
      <c r="F217"/>
    </row>
    <row r="218" ht="12.75" hidden="1">
      <c r="F218"/>
    </row>
    <row r="219" ht="12.75" hidden="1">
      <c r="F219"/>
    </row>
    <row r="220" ht="12.75" hidden="1">
      <c r="F220"/>
    </row>
    <row r="221" ht="12.75" hidden="1">
      <c r="F221"/>
    </row>
    <row r="222" ht="12.75" hidden="1">
      <c r="F222"/>
    </row>
    <row r="223" ht="12.75" hidden="1">
      <c r="F223"/>
    </row>
    <row r="224" ht="12.75" hidden="1">
      <c r="F224"/>
    </row>
    <row r="225" ht="12.75" hidden="1">
      <c r="F225"/>
    </row>
    <row r="226" ht="12.75" hidden="1">
      <c r="F226"/>
    </row>
    <row r="227" ht="12.75" hidden="1">
      <c r="F227"/>
    </row>
    <row r="228" ht="12.75" hidden="1">
      <c r="F228"/>
    </row>
    <row r="229" ht="12.75" hidden="1">
      <c r="F229"/>
    </row>
    <row r="230" ht="12.75" hidden="1">
      <c r="F230"/>
    </row>
    <row r="231" ht="12.75" hidden="1">
      <c r="F231"/>
    </row>
    <row r="232" ht="12.75" hidden="1">
      <c r="F232"/>
    </row>
    <row r="233" ht="12.75" hidden="1">
      <c r="F233"/>
    </row>
    <row r="234" ht="12.75" hidden="1">
      <c r="F234"/>
    </row>
    <row r="235" ht="12.75" hidden="1">
      <c r="F235"/>
    </row>
    <row r="236" ht="12.75" hidden="1">
      <c r="F236"/>
    </row>
    <row r="237" ht="12.75" hidden="1">
      <c r="F237"/>
    </row>
    <row r="238" ht="12.75" hidden="1">
      <c r="F238"/>
    </row>
    <row r="239" ht="12.75" hidden="1">
      <c r="F239"/>
    </row>
    <row r="240" ht="12.75" hidden="1">
      <c r="F240"/>
    </row>
    <row r="241" ht="12.75" hidden="1">
      <c r="F241"/>
    </row>
    <row r="242" ht="12.75" hidden="1">
      <c r="F242"/>
    </row>
    <row r="243" ht="12.75" hidden="1">
      <c r="F243"/>
    </row>
    <row r="244" ht="12.75" hidden="1">
      <c r="F244"/>
    </row>
    <row r="245" ht="12.75" hidden="1">
      <c r="F245"/>
    </row>
    <row r="246" ht="12.75" hidden="1">
      <c r="F246"/>
    </row>
    <row r="247" ht="12.75" hidden="1">
      <c r="F247"/>
    </row>
    <row r="248" ht="12.75" hidden="1">
      <c r="F248"/>
    </row>
    <row r="249" ht="12.75" hidden="1">
      <c r="F249"/>
    </row>
    <row r="250" ht="12.75" hidden="1">
      <c r="F250"/>
    </row>
    <row r="251" ht="12.75" hidden="1">
      <c r="F251"/>
    </row>
    <row r="252" ht="12.75" hidden="1">
      <c r="F252"/>
    </row>
    <row r="253" ht="12.75" hidden="1">
      <c r="F253"/>
    </row>
    <row r="254" ht="12.75" hidden="1">
      <c r="F254"/>
    </row>
    <row r="255" ht="12.75" hidden="1">
      <c r="F255"/>
    </row>
    <row r="256" ht="12.75" hidden="1">
      <c r="F256"/>
    </row>
    <row r="257" ht="12.75" hidden="1">
      <c r="F257"/>
    </row>
    <row r="258" ht="12.75" hidden="1">
      <c r="F258"/>
    </row>
    <row r="259" ht="12.75" hidden="1">
      <c r="F259"/>
    </row>
    <row r="260" ht="12.75" hidden="1">
      <c r="F260"/>
    </row>
    <row r="261" ht="12.75" hidden="1">
      <c r="F261"/>
    </row>
    <row r="262" ht="12.75" hidden="1">
      <c r="F262"/>
    </row>
    <row r="263" ht="12.75" hidden="1">
      <c r="F263"/>
    </row>
    <row r="264" ht="12.75" hidden="1">
      <c r="F264"/>
    </row>
    <row r="265" ht="12.75" hidden="1">
      <c r="F265"/>
    </row>
    <row r="266" ht="12.75" hidden="1">
      <c r="F266"/>
    </row>
    <row r="267" ht="12.75" hidden="1">
      <c r="F267"/>
    </row>
    <row r="268" ht="12.75" hidden="1">
      <c r="F268"/>
    </row>
    <row r="269" ht="12.75" hidden="1">
      <c r="F269"/>
    </row>
    <row r="270" ht="12.75" hidden="1">
      <c r="F270"/>
    </row>
    <row r="271" ht="12.75" hidden="1">
      <c r="F271"/>
    </row>
    <row r="272" ht="12.75" hidden="1">
      <c r="F272"/>
    </row>
    <row r="273" ht="12.75" hidden="1">
      <c r="F273"/>
    </row>
    <row r="274" ht="12.75" hidden="1">
      <c r="F274"/>
    </row>
    <row r="275" ht="12.75" hidden="1">
      <c r="F275"/>
    </row>
    <row r="276" ht="12.75" hidden="1">
      <c r="F276"/>
    </row>
    <row r="277" ht="12.75" hidden="1">
      <c r="F277"/>
    </row>
    <row r="278" ht="12.75" hidden="1">
      <c r="F278"/>
    </row>
    <row r="279" ht="12.75" hidden="1">
      <c r="F279"/>
    </row>
    <row r="280" ht="12.75" hidden="1">
      <c r="F280"/>
    </row>
    <row r="281" ht="12.75" hidden="1">
      <c r="F281"/>
    </row>
    <row r="282" ht="12.75" hidden="1">
      <c r="F282"/>
    </row>
    <row r="283" ht="12.75" hidden="1">
      <c r="F283"/>
    </row>
    <row r="284" ht="12.75" hidden="1">
      <c r="F284"/>
    </row>
    <row r="285" ht="12.75" hidden="1">
      <c r="F285"/>
    </row>
    <row r="286" ht="12.75" hidden="1">
      <c r="F286"/>
    </row>
    <row r="287" ht="12.75" hidden="1">
      <c r="F287"/>
    </row>
    <row r="288" ht="12.75" hidden="1">
      <c r="F288"/>
    </row>
    <row r="289" ht="12.75" hidden="1">
      <c r="F289"/>
    </row>
    <row r="290" ht="12.75" hidden="1">
      <c r="F290"/>
    </row>
    <row r="291" ht="12.75" hidden="1">
      <c r="F291"/>
    </row>
    <row r="292" ht="12.75" hidden="1">
      <c r="F292"/>
    </row>
    <row r="293" ht="12.75" hidden="1">
      <c r="F293"/>
    </row>
    <row r="294" ht="12.75" hidden="1">
      <c r="F294"/>
    </row>
    <row r="295" ht="12.75" hidden="1">
      <c r="F295"/>
    </row>
    <row r="296" ht="12.75" hidden="1">
      <c r="F296"/>
    </row>
    <row r="297" ht="12.75" hidden="1">
      <c r="F297"/>
    </row>
    <row r="298" ht="12.75" hidden="1">
      <c r="F298"/>
    </row>
    <row r="299" ht="12.75" hidden="1">
      <c r="F299"/>
    </row>
    <row r="300" ht="12.75" hidden="1">
      <c r="F300"/>
    </row>
    <row r="301" ht="12.75" hidden="1">
      <c r="F301"/>
    </row>
    <row r="302" ht="12.75" hidden="1">
      <c r="F302"/>
    </row>
    <row r="303" ht="12.75" hidden="1">
      <c r="F303"/>
    </row>
    <row r="304" ht="12.75" hidden="1">
      <c r="F304"/>
    </row>
    <row r="305" ht="12.75" hidden="1">
      <c r="F305"/>
    </row>
    <row r="306" ht="12.75" hidden="1">
      <c r="F306"/>
    </row>
    <row r="307" ht="12.75" hidden="1">
      <c r="F307"/>
    </row>
    <row r="308" ht="12.75" hidden="1">
      <c r="F308"/>
    </row>
    <row r="309" ht="12.75" hidden="1">
      <c r="F309"/>
    </row>
    <row r="310" ht="12.75" hidden="1">
      <c r="F310"/>
    </row>
    <row r="311" ht="12.75" hidden="1">
      <c r="F311"/>
    </row>
    <row r="312" ht="12.75" hidden="1">
      <c r="F312"/>
    </row>
    <row r="313" ht="12.75" hidden="1">
      <c r="F313"/>
    </row>
    <row r="314" ht="12.75" hidden="1">
      <c r="F314"/>
    </row>
    <row r="315" ht="12.75" hidden="1">
      <c r="F315"/>
    </row>
    <row r="316" ht="12.75" hidden="1">
      <c r="F316"/>
    </row>
    <row r="317" ht="12.75" hidden="1">
      <c r="F317"/>
    </row>
    <row r="318" ht="12.75" hidden="1">
      <c r="F318"/>
    </row>
    <row r="319" ht="12.75" hidden="1">
      <c r="F319"/>
    </row>
    <row r="320" ht="12.75" hidden="1">
      <c r="F320"/>
    </row>
    <row r="321" ht="12.75" hidden="1">
      <c r="F321"/>
    </row>
    <row r="322" ht="12.75" hidden="1">
      <c r="F322"/>
    </row>
    <row r="323" ht="12.75" hidden="1">
      <c r="F323"/>
    </row>
    <row r="324" ht="12.75" hidden="1">
      <c r="F324"/>
    </row>
    <row r="325" ht="12.75" hidden="1">
      <c r="F325"/>
    </row>
    <row r="326" ht="12.75" hidden="1">
      <c r="F326"/>
    </row>
    <row r="327" ht="12.75" hidden="1">
      <c r="F327"/>
    </row>
    <row r="328" ht="12.75" hidden="1">
      <c r="F328"/>
    </row>
    <row r="329" ht="12.75" hidden="1">
      <c r="F329"/>
    </row>
    <row r="330" ht="12.75" hidden="1">
      <c r="F330"/>
    </row>
    <row r="331" ht="12.75" hidden="1">
      <c r="F331"/>
    </row>
    <row r="332" ht="12.75" hidden="1">
      <c r="F332"/>
    </row>
    <row r="333" ht="12.75" hidden="1">
      <c r="F333"/>
    </row>
    <row r="334" ht="12.75" hidden="1">
      <c r="F334"/>
    </row>
    <row r="335" ht="12.75" hidden="1">
      <c r="F335"/>
    </row>
    <row r="336" ht="12.75" hidden="1">
      <c r="F336"/>
    </row>
    <row r="337" ht="12.75" hidden="1">
      <c r="F337"/>
    </row>
    <row r="338" ht="12.75" hidden="1">
      <c r="F338"/>
    </row>
    <row r="339" ht="12.75" hidden="1">
      <c r="F339"/>
    </row>
    <row r="340" ht="12.75" hidden="1">
      <c r="F340"/>
    </row>
    <row r="341" ht="12.75" hidden="1">
      <c r="F341"/>
    </row>
    <row r="342" ht="12.75" hidden="1">
      <c r="F342"/>
    </row>
    <row r="343" ht="12.75" hidden="1">
      <c r="F343"/>
    </row>
    <row r="344" ht="12.75" hidden="1">
      <c r="F344"/>
    </row>
    <row r="345" ht="12.75" hidden="1">
      <c r="F345"/>
    </row>
    <row r="346" ht="12.75" hidden="1">
      <c r="F346"/>
    </row>
    <row r="347" ht="12.75" hidden="1">
      <c r="F347"/>
    </row>
    <row r="348" ht="12.75" hidden="1">
      <c r="F348"/>
    </row>
    <row r="349" ht="12.75" hidden="1">
      <c r="F349"/>
    </row>
    <row r="350" ht="12.75" hidden="1">
      <c r="F350"/>
    </row>
    <row r="351" ht="12.75" hidden="1">
      <c r="F351"/>
    </row>
    <row r="352" ht="12.75" hidden="1">
      <c r="F352"/>
    </row>
    <row r="353" ht="12.75" hidden="1">
      <c r="F353"/>
    </row>
    <row r="354" ht="12.75" hidden="1">
      <c r="F354"/>
    </row>
    <row r="355" ht="12.75" hidden="1">
      <c r="F355"/>
    </row>
    <row r="356" ht="12.75" hidden="1">
      <c r="F356"/>
    </row>
    <row r="357" ht="12.75" hidden="1">
      <c r="F357"/>
    </row>
    <row r="358" ht="12.75" hidden="1">
      <c r="F358"/>
    </row>
    <row r="359" ht="12.75" hidden="1">
      <c r="F359"/>
    </row>
    <row r="360" ht="12.75" hidden="1">
      <c r="F360"/>
    </row>
    <row r="361" ht="12.75" hidden="1">
      <c r="F361"/>
    </row>
    <row r="362" ht="12.75" hidden="1">
      <c r="F362"/>
    </row>
    <row r="363" ht="12.75" hidden="1">
      <c r="F363"/>
    </row>
    <row r="364" ht="12.75" hidden="1">
      <c r="F364"/>
    </row>
    <row r="365" ht="12.75" hidden="1">
      <c r="F365"/>
    </row>
    <row r="366" ht="12.75" hidden="1">
      <c r="F366"/>
    </row>
    <row r="367" ht="12.75" hidden="1">
      <c r="F367"/>
    </row>
    <row r="368" ht="12.75" hidden="1">
      <c r="F368"/>
    </row>
    <row r="369" ht="12.75" hidden="1">
      <c r="F369"/>
    </row>
    <row r="370" ht="12.75" hidden="1">
      <c r="F370"/>
    </row>
    <row r="371" ht="12.75" hidden="1">
      <c r="F371"/>
    </row>
    <row r="372" ht="12.75" hidden="1">
      <c r="F372"/>
    </row>
    <row r="373" ht="12.75" hidden="1">
      <c r="F373"/>
    </row>
    <row r="374" ht="12.75" hidden="1">
      <c r="F374"/>
    </row>
    <row r="375" ht="12.75" hidden="1">
      <c r="F375"/>
    </row>
    <row r="376" ht="12.75" hidden="1">
      <c r="F376"/>
    </row>
    <row r="377" ht="12.75" hidden="1">
      <c r="F377"/>
    </row>
    <row r="378" ht="12.75" hidden="1">
      <c r="F378"/>
    </row>
    <row r="379" ht="12.75" hidden="1">
      <c r="F379"/>
    </row>
    <row r="380" ht="12.75" hidden="1">
      <c r="F380"/>
    </row>
    <row r="381" ht="12.75" hidden="1">
      <c r="F381"/>
    </row>
    <row r="382" ht="12.75" hidden="1">
      <c r="F382"/>
    </row>
    <row r="383" ht="12.75" hidden="1">
      <c r="F383"/>
    </row>
    <row r="384" ht="12.75" hidden="1">
      <c r="F384"/>
    </row>
    <row r="385" ht="12.75" hidden="1">
      <c r="F385"/>
    </row>
    <row r="386" ht="12.75" hidden="1">
      <c r="F386"/>
    </row>
    <row r="387" ht="12.75" hidden="1">
      <c r="F387"/>
    </row>
    <row r="388" ht="12.75" hidden="1">
      <c r="F388"/>
    </row>
    <row r="389" ht="12.75" hidden="1">
      <c r="F389"/>
    </row>
    <row r="390" ht="12.75" hidden="1">
      <c r="F390"/>
    </row>
    <row r="391" ht="12.75" hidden="1">
      <c r="F391"/>
    </row>
    <row r="392" ht="12.75" hidden="1">
      <c r="F392"/>
    </row>
    <row r="393" ht="12.75" hidden="1">
      <c r="F393"/>
    </row>
    <row r="394" ht="12.75" hidden="1">
      <c r="F394"/>
    </row>
    <row r="395" ht="12.75" hidden="1">
      <c r="F395"/>
    </row>
    <row r="396" ht="12.75" hidden="1">
      <c r="F396"/>
    </row>
    <row r="397" ht="12.75" hidden="1">
      <c r="F397"/>
    </row>
    <row r="398" ht="12.75" hidden="1">
      <c r="F398"/>
    </row>
    <row r="399" ht="12.75" hidden="1">
      <c r="F399"/>
    </row>
    <row r="400" ht="12.75" hidden="1">
      <c r="F400"/>
    </row>
    <row r="401" ht="12.75" hidden="1">
      <c r="F401"/>
    </row>
    <row r="402" ht="12.75" hidden="1">
      <c r="F402"/>
    </row>
    <row r="403" ht="12.75" hidden="1">
      <c r="F403"/>
    </row>
    <row r="404" ht="12.75" hidden="1">
      <c r="F404"/>
    </row>
    <row r="405" ht="12.75" hidden="1">
      <c r="F405"/>
    </row>
    <row r="406" ht="12.75" hidden="1">
      <c r="F406"/>
    </row>
    <row r="407" ht="12.75" hidden="1">
      <c r="F407"/>
    </row>
    <row r="408" ht="12.75" hidden="1">
      <c r="F408"/>
    </row>
    <row r="409" ht="12.75" hidden="1">
      <c r="F409"/>
    </row>
    <row r="410" ht="12.75" hidden="1">
      <c r="F410"/>
    </row>
    <row r="411" ht="12.75" hidden="1">
      <c r="F411"/>
    </row>
    <row r="412" ht="12.75" hidden="1">
      <c r="F412"/>
    </row>
    <row r="413" ht="12.75" hidden="1">
      <c r="F413"/>
    </row>
    <row r="414" ht="12.75" hidden="1">
      <c r="F414"/>
    </row>
    <row r="415" ht="12.75" hidden="1">
      <c r="F415"/>
    </row>
    <row r="416" ht="12.75" hidden="1">
      <c r="F416"/>
    </row>
    <row r="417" ht="12.75" hidden="1">
      <c r="F417"/>
    </row>
    <row r="418" ht="12.75" hidden="1">
      <c r="F418"/>
    </row>
    <row r="419" ht="12.75" hidden="1">
      <c r="F419"/>
    </row>
    <row r="420" ht="12.75" hidden="1">
      <c r="F420"/>
    </row>
    <row r="421" ht="12.75" hidden="1">
      <c r="F421"/>
    </row>
    <row r="422" ht="12.75" hidden="1">
      <c r="F422"/>
    </row>
    <row r="423" ht="12.75" hidden="1">
      <c r="F423"/>
    </row>
    <row r="424" ht="12.75" hidden="1">
      <c r="F424"/>
    </row>
    <row r="425" ht="12.75" hidden="1">
      <c r="F425"/>
    </row>
  </sheetData>
  <sheetProtection/>
  <mergeCells count="1">
    <mergeCell ref="A1:D1"/>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Hoja14">
    <tabColor theme="5" tint="0.39998000860214233"/>
  </sheetPr>
  <dimension ref="A1:S27"/>
  <sheetViews>
    <sheetView zoomScalePageLayoutView="0" workbookViewId="0" topLeftCell="A1">
      <selection activeCell="J37" sqref="J37"/>
    </sheetView>
  </sheetViews>
  <sheetFormatPr defaultColWidth="11.421875" defaultRowHeight="12.75" customHeight="1"/>
  <cols>
    <col min="1" max="1" width="26.57421875" style="74" customWidth="1"/>
    <col min="2" max="18" width="11.7109375" style="73" customWidth="1"/>
    <col min="19" max="16384" width="11.421875" style="74" customWidth="1"/>
  </cols>
  <sheetData>
    <row r="1" spans="1:18" s="71" customFormat="1" ht="21" customHeight="1">
      <c r="A1" s="75" t="s">
        <v>54</v>
      </c>
      <c r="B1" s="55"/>
      <c r="C1" s="55"/>
      <c r="D1" s="55"/>
      <c r="E1" s="55"/>
      <c r="F1" s="55"/>
      <c r="G1" s="55"/>
      <c r="H1" s="55"/>
      <c r="I1" s="55"/>
      <c r="J1" s="55"/>
      <c r="K1" s="55"/>
      <c r="L1" s="55"/>
      <c r="M1" s="55"/>
      <c r="N1" s="55"/>
      <c r="O1" s="55"/>
      <c r="P1" s="55"/>
      <c r="Q1" s="55"/>
      <c r="R1" s="55"/>
    </row>
    <row r="2" spans="1:18" s="71" customFormat="1" ht="21" customHeight="1">
      <c r="A2" s="75" t="s">
        <v>80</v>
      </c>
      <c r="B2" s="55"/>
      <c r="C2" s="55"/>
      <c r="D2" s="55"/>
      <c r="E2" s="55"/>
      <c r="F2" s="55"/>
      <c r="G2" s="55"/>
      <c r="H2" s="55"/>
      <c r="I2" s="55"/>
      <c r="J2" s="55"/>
      <c r="K2" s="55"/>
      <c r="L2" s="55"/>
      <c r="M2" s="55"/>
      <c r="N2" s="55"/>
      <c r="O2" s="55"/>
      <c r="P2" s="55"/>
      <c r="Q2" s="55"/>
      <c r="R2" s="55"/>
    </row>
    <row r="3" spans="1:18" s="77" customFormat="1" ht="22.5">
      <c r="A3" s="189" t="s">
        <v>53</v>
      </c>
      <c r="B3" s="53" t="s">
        <v>57</v>
      </c>
      <c r="C3" s="53" t="s">
        <v>48</v>
      </c>
      <c r="D3" s="53" t="s">
        <v>11</v>
      </c>
      <c r="E3" s="53" t="s">
        <v>20</v>
      </c>
      <c r="F3" s="53" t="s">
        <v>12</v>
      </c>
      <c r="G3" s="53" t="s">
        <v>52</v>
      </c>
      <c r="H3" s="53" t="s">
        <v>13</v>
      </c>
      <c r="I3" s="53" t="s">
        <v>51</v>
      </c>
      <c r="J3" s="53" t="s">
        <v>14</v>
      </c>
      <c r="K3" s="53" t="s">
        <v>15</v>
      </c>
      <c r="L3" s="53" t="s">
        <v>16</v>
      </c>
      <c r="M3" s="53" t="s">
        <v>17</v>
      </c>
      <c r="N3" s="53" t="s">
        <v>18</v>
      </c>
      <c r="O3" s="53" t="s">
        <v>19</v>
      </c>
      <c r="P3" s="53" t="s">
        <v>9</v>
      </c>
      <c r="Q3" s="53" t="s">
        <v>47</v>
      </c>
      <c r="R3" s="53" t="s">
        <v>6</v>
      </c>
    </row>
    <row r="4" spans="1:19" s="65" customFormat="1" ht="15.75" customHeight="1">
      <c r="A4" s="189"/>
      <c r="B4" s="99">
        <f>SUM(HEPATITIS!D3:D22)</f>
        <v>7149</v>
      </c>
      <c r="C4" s="99">
        <f>SUM(HEPATITIS!E3:E22)</f>
        <v>595.75</v>
      </c>
      <c r="D4" s="99">
        <f>SUM(HEPATITIS!F3:F22)</f>
        <v>1357</v>
      </c>
      <c r="E4" s="99">
        <f>SUM(HEPATITIS!G3:G22)</f>
        <v>1296</v>
      </c>
      <c r="F4" s="99">
        <f>SUM(HEPATITIS!H3:H22)</f>
        <v>1301</v>
      </c>
      <c r="G4" s="99">
        <f>SUM(HEPATITIS!I3:I22)</f>
        <v>1355</v>
      </c>
      <c r="H4" s="99">
        <f>SUM(HEPATITIS!J3:J22)</f>
        <v>1230</v>
      </c>
      <c r="I4" s="99">
        <f>SUM(HEPATITIS!K3:K22)</f>
        <v>1265</v>
      </c>
      <c r="J4" s="99">
        <f>SUM(HEPATITIS!L3:L22)</f>
        <v>0</v>
      </c>
      <c r="K4" s="99">
        <f>SUM(HEPATITIS!M3:M22)</f>
        <v>0</v>
      </c>
      <c r="L4" s="99">
        <f>SUM(HEPATITIS!N3:N22)</f>
        <v>0</v>
      </c>
      <c r="M4" s="99">
        <f>SUM(HEPATITIS!O3:O22)</f>
        <v>0</v>
      </c>
      <c r="N4" s="99">
        <f>SUM(HEPATITIS!P3:P22)</f>
        <v>0</v>
      </c>
      <c r="O4" s="99">
        <f>SUM(HEPATITIS!Q3:Q22)</f>
        <v>0</v>
      </c>
      <c r="P4" s="99">
        <f>SUM(D4:O4)</f>
        <v>7804</v>
      </c>
      <c r="Q4" s="62">
        <f>IF(B4=0,0,+P4*100/B4)</f>
        <v>109.16212057630437</v>
      </c>
      <c r="R4" s="99">
        <f>IF(COUNT(D4:O4)*(B4/12)-P4&lt;0,"",COUNT(D4:O4)*(B4/12)-P4)</f>
      </c>
      <c r="S4" s="106"/>
    </row>
    <row r="5" spans="1:19" s="65" customFormat="1" ht="6.75" customHeight="1">
      <c r="A5" s="59"/>
      <c r="B5" s="66"/>
      <c r="C5" s="66"/>
      <c r="D5" s="66"/>
      <c r="E5" s="66"/>
      <c r="F5" s="66"/>
      <c r="G5" s="66"/>
      <c r="H5" s="66"/>
      <c r="I5" s="66"/>
      <c r="J5" s="66"/>
      <c r="K5" s="66"/>
      <c r="L5" s="66"/>
      <c r="M5" s="66"/>
      <c r="N5" s="66"/>
      <c r="O5" s="66"/>
      <c r="P5" s="66"/>
      <c r="Q5" s="66"/>
      <c r="R5" s="66"/>
      <c r="S5" s="106"/>
    </row>
    <row r="6" spans="1:19" s="77" customFormat="1" ht="22.5">
      <c r="A6" s="51" t="s">
        <v>10</v>
      </c>
      <c r="B6" s="93" t="s">
        <v>57</v>
      </c>
      <c r="C6" s="93" t="s">
        <v>48</v>
      </c>
      <c r="D6" s="93" t="s">
        <v>11</v>
      </c>
      <c r="E6" s="93" t="s">
        <v>20</v>
      </c>
      <c r="F6" s="93" t="s">
        <v>12</v>
      </c>
      <c r="G6" s="93" t="s">
        <v>52</v>
      </c>
      <c r="H6" s="93" t="s">
        <v>13</v>
      </c>
      <c r="I6" s="93" t="s">
        <v>51</v>
      </c>
      <c r="J6" s="93" t="s">
        <v>14</v>
      </c>
      <c r="K6" s="93" t="s">
        <v>15</v>
      </c>
      <c r="L6" s="93" t="s">
        <v>16</v>
      </c>
      <c r="M6" s="93" t="s">
        <v>17</v>
      </c>
      <c r="N6" s="93" t="s">
        <v>18</v>
      </c>
      <c r="O6" s="93" t="s">
        <v>19</v>
      </c>
      <c r="P6" s="93" t="s">
        <v>9</v>
      </c>
      <c r="Q6" s="93" t="s">
        <v>47</v>
      </c>
      <c r="R6" s="93" t="s">
        <v>6</v>
      </c>
      <c r="S6" s="107"/>
    </row>
    <row r="7" spans="1:19" s="65" customFormat="1" ht="12.75">
      <c r="A7" s="79" t="s">
        <v>44</v>
      </c>
      <c r="B7" s="60">
        <f>SUMIF(HEPATITIS!$C$3:$C$2282,"01-USAQUEN",HEPATITIS!$D$3:$D$2282)</f>
        <v>80</v>
      </c>
      <c r="C7" s="60">
        <f>SUMIF(HEPATITIS!$C$3:$C$2282,"01-USAQUEN",HEPATITIS!$E$3:$E$2282)</f>
        <v>6.666666666666667</v>
      </c>
      <c r="D7" s="100">
        <f>SUMIF(HEPATITIS!$C$3:$C$2282,"01-USAQUEN",HEPATITIS!$F$3:$F$2282)</f>
        <v>56</v>
      </c>
      <c r="E7" s="100">
        <f>SUMIF(HEPATITIS!$C$3:$C$2282,"01-USAQUEN",HEPATITIS!$G$3:$G$2282)</f>
        <v>60</v>
      </c>
      <c r="F7" s="100">
        <f>SUMIF(HEPATITIS!$C$3:$C$2282,"01-USAQUEN",HEPATITIS!$H$3:$H$2282)</f>
        <v>41</v>
      </c>
      <c r="G7" s="100">
        <f>SUMIF(HEPATITIS!$C$3:$C$2282,"01-USAQUEN",HEPATITIS!$I$3:$I$2282)</f>
        <v>27</v>
      </c>
      <c r="H7" s="100">
        <f>SUMIF(HEPATITIS!$C$3:$C$2282,"01-USAQUEN",HEPATITIS!$J$3:$J$2282)</f>
        <v>19</v>
      </c>
      <c r="I7" s="100">
        <f>SUMIF(HEPATITIS!$C$3:$C$2282,"01-USAQUEN",HEPATITIS!$K$3:$K$2282)</f>
        <v>25</v>
      </c>
      <c r="J7" s="100">
        <f>SUMIF(HEPATITIS!$C$3:$C$2282,"01-USAQUEN",HEPATITIS!$L$3:$L$2282)</f>
        <v>0</v>
      </c>
      <c r="K7" s="100">
        <f>SUMIF(HEPATITIS!$C$3:$C$2282,"01-USAQUEN",HEPATITIS!$M$3:$M$2282)</f>
        <v>0</v>
      </c>
      <c r="L7" s="100">
        <f>SUMIF(HEPATITIS!$C$3:$C$2282,"01-USAQUEN",HEPATITIS!$N$3:$N$2282)</f>
        <v>0</v>
      </c>
      <c r="M7" s="100">
        <f>SUMIF(HEPATITIS!$C$3:$C$2282,"01-USAQUEN",HEPATITIS!$O$3:$O$2282)</f>
        <v>0</v>
      </c>
      <c r="N7" s="100">
        <f>SUMIF(HEPATITIS!$C$3:$C$2282,"01-USAQUEN",HEPATITIS!$P$3:$P$2282)</f>
        <v>0</v>
      </c>
      <c r="O7" s="100">
        <f>SUMIF(HEPATITIS!$C$3:$C$2282,"01-USAQUEN",HEPATITIS!$Q$3:$Q$2282)</f>
        <v>0</v>
      </c>
      <c r="P7" s="98">
        <f>SUM(D7:O7)</f>
        <v>228</v>
      </c>
      <c r="Q7" s="60">
        <f>IF(B7=0,0,+P7*100/B7)</f>
        <v>285</v>
      </c>
      <c r="R7" s="98">
        <f>IF(COUNT(D7:O7)*(B7/12)-P7&lt;0,"",COUNT(D7:O7)*(B7/12)-P7)</f>
      </c>
      <c r="S7" s="106"/>
    </row>
    <row r="8" spans="1:19" s="65" customFormat="1" ht="12.75" customHeight="1">
      <c r="A8" s="79" t="s">
        <v>30</v>
      </c>
      <c r="B8" s="60">
        <f>SUMIF(HEPATITIS!$C$3:$C$2282,"02-CHAPINERO",HEPATITIS!$D$3:$D$2282)</f>
        <v>120</v>
      </c>
      <c r="C8" s="60">
        <f>SUMIF(HEPATITIS!$C$3:$C$2282,"02-CHAPINERO",HEPATITIS!$E$3:$E$2282)</f>
        <v>10</v>
      </c>
      <c r="D8" s="100">
        <f>SUMIF(HEPATITIS!$C$3:$C$2282,"02-CHAPINERO",HEPATITIS!$F$3:$F$2282)</f>
        <v>14</v>
      </c>
      <c r="E8" s="100">
        <f>SUMIF(HEPATITIS!$C$3:$C$2282,"02-CHAPINERO",HEPATITIS!$G$3:$G$2282)</f>
        <v>16</v>
      </c>
      <c r="F8" s="100">
        <f>SUMIF(HEPATITIS!$C$3:$C$2282,"02-CHAPINERO",HEPATITIS!$H$3:$H$2282)</f>
        <v>10</v>
      </c>
      <c r="G8" s="100">
        <f>SUMIF(HEPATITIS!$C$3:$C$2282,"02-CHAPINERO",HEPATITIS!$I$3:$I$2282)</f>
        <v>22</v>
      </c>
      <c r="H8" s="100">
        <f>SUMIF(HEPATITIS!$C$3:$C$2282,"02-CHAPINERO",HEPATITIS!$J$3:$J$2282)</f>
        <v>13</v>
      </c>
      <c r="I8" s="100">
        <f>SUMIF(HEPATITIS!$C$3:$C$2282,"02-CHAPINERO",HEPATITIS!$K$3:$K$2282)</f>
        <v>13</v>
      </c>
      <c r="J8" s="100">
        <f>SUMIF(HEPATITIS!$C$3:$C$2282,"02-CHAPINERO",HEPATITIS!$L$3:$L$2282)</f>
        <v>0</v>
      </c>
      <c r="K8" s="100">
        <f>SUMIF(HEPATITIS!$C$3:$C$2282,"02-CHAPINERO",HEPATITIS!$M$3:$M$2282)</f>
        <v>0</v>
      </c>
      <c r="L8" s="100">
        <f>SUMIF(HEPATITIS!$C$3:$C$2282,"02-CHAPINERO",HEPATITIS!$N$3:$N$2282)</f>
        <v>0</v>
      </c>
      <c r="M8" s="100">
        <f>SUMIF(HEPATITIS!$C$3:$C$2282,"02-CHAPINERO",HEPATITIS!$O$3:$O$2282)</f>
        <v>0</v>
      </c>
      <c r="N8" s="100">
        <f>SUMIF(HEPATITIS!$C$3:$C$2282,"02-CHAPINERO",HEPATITIS!$P$3:$P$2282)</f>
        <v>0</v>
      </c>
      <c r="O8" s="100">
        <f>SUMIF(HEPATITIS!$C$3:$C$2282,"02-CHAPINERO",HEPATITIS!$Q$3:$Q$2282)</f>
        <v>0</v>
      </c>
      <c r="P8" s="98">
        <f aca="true" t="shared" si="0" ref="P8:P26">SUM(D8:O8)</f>
        <v>88</v>
      </c>
      <c r="Q8" s="60">
        <f aca="true" t="shared" si="1" ref="Q8:Q27">IF(B8=0,0,+P8*100/B8)</f>
        <v>73.33333333333333</v>
      </c>
      <c r="R8" s="98">
        <f aca="true" t="shared" si="2" ref="R8:R27">IF(COUNT(D8:O8)*(B8/12)-P8&lt;0,"",COUNT(D8:O8)*(B8/12)-P8)</f>
        <v>32</v>
      </c>
      <c r="S8" s="106"/>
    </row>
    <row r="9" spans="1:19" s="65" customFormat="1" ht="12.75">
      <c r="A9" s="79" t="s">
        <v>39</v>
      </c>
      <c r="B9" s="60">
        <f>SUMIF(HEPATITIS!$C$3:$C$2282,"03-SANTA FE",HEPATITIS!$D$3:$D$2282)</f>
        <v>327</v>
      </c>
      <c r="C9" s="60">
        <f>SUMIF(HEPATITIS!$C$3:$C$2282,"03-SANTA FE",HEPATITIS!$E$3:$E$2282)</f>
        <v>27.25</v>
      </c>
      <c r="D9" s="100">
        <f>SUMIF(HEPATITIS!$C$3:$C$2282,"03-SANTA FE",HEPATITIS!$F$3:$F$2282)</f>
        <v>56</v>
      </c>
      <c r="E9" s="100">
        <f>SUMIF(HEPATITIS!$C$3:$C$2282,"03-SANTA FE",HEPATITIS!$G$3:$G$2282)</f>
        <v>39</v>
      </c>
      <c r="F9" s="100">
        <f>SUMIF(HEPATITIS!$C$3:$C$2282,"03-SANTA FE",HEPATITIS!$H$3:$H$2282)</f>
        <v>39</v>
      </c>
      <c r="G9" s="100">
        <f>SUMIF(HEPATITIS!$C$3:$C$2282,"03-SANTA FE",HEPATITIS!$I$3:$I$2282)</f>
        <v>28</v>
      </c>
      <c r="H9" s="100">
        <f>SUMIF(HEPATITIS!$C$3:$C$2282,"03-SANTA FE",HEPATITIS!$J$3:$J$2282)</f>
        <v>32</v>
      </c>
      <c r="I9" s="100">
        <f>SUMIF(HEPATITIS!$C$3:$C$2282,"03-SANTA FE",HEPATITIS!$K$3:$K$2282)</f>
        <v>49</v>
      </c>
      <c r="J9" s="100">
        <f>SUMIF(HEPATITIS!$C$3:$C$2282,"03-SANTA FE",HEPATITIS!$L$3:$L$2282)</f>
        <v>0</v>
      </c>
      <c r="K9" s="100">
        <f>SUMIF(HEPATITIS!$C$3:$C$2282,"03-SANTA FE",HEPATITIS!$M$3:$M$2282)</f>
        <v>0</v>
      </c>
      <c r="L9" s="100">
        <f>SUMIF(HEPATITIS!$C$3:$C$2282,"03-SANTA FE",HEPATITIS!$N$3:$N$2282)</f>
        <v>0</v>
      </c>
      <c r="M9" s="100">
        <f>SUMIF(HEPATITIS!$C$3:$C$2282,"03-SANTA FE",HEPATITIS!$O$3:$O$2282)</f>
        <v>0</v>
      </c>
      <c r="N9" s="100">
        <f>SUMIF(HEPATITIS!$C$3:$C$2282,"03-SANTA FE",HEPATITIS!$P$3:$P$2282)</f>
        <v>0</v>
      </c>
      <c r="O9" s="100">
        <f>SUMIF(HEPATITIS!$C$3:$C$2282,"03-SANTA FE",HEPATITIS!$Q$3:$Q$2282)</f>
        <v>0</v>
      </c>
      <c r="P9" s="98">
        <f t="shared" si="0"/>
        <v>243</v>
      </c>
      <c r="Q9" s="60">
        <f t="shared" si="1"/>
        <v>74.31192660550458</v>
      </c>
      <c r="R9" s="98">
        <f t="shared" si="2"/>
        <v>84</v>
      </c>
      <c r="S9" s="106"/>
    </row>
    <row r="10" spans="1:19" s="65" customFormat="1" ht="12.75">
      <c r="A10" s="79" t="s">
        <v>38</v>
      </c>
      <c r="B10" s="60">
        <f>SUMIF(HEPATITIS!$C$3:$C$2282,"04-SAN CRISTOBAL",HEPATITIS!$D$3:$D$2282)</f>
        <v>1718</v>
      </c>
      <c r="C10" s="60">
        <f>SUMIF(HEPATITIS!$C$3:$C$2282,"04-SAN CRISTOBAL",HEPATITIS!$E$3:$E$2282)</f>
        <v>143.16666666666666</v>
      </c>
      <c r="D10" s="100">
        <f>SUMIF(HEPATITIS!$C$3:$C$2282,"04-SAN CRISTOBAL",HEPATITIS!$F$3:$F$2282)</f>
        <v>177</v>
      </c>
      <c r="E10" s="100">
        <f>SUMIF(HEPATITIS!$C$3:$C$2282,"04-SAN CRISTOBAL",HEPATITIS!$G$3:$G$2282)</f>
        <v>152</v>
      </c>
      <c r="F10" s="100">
        <f>SUMIF(HEPATITIS!$C$3:$C$2282,"04-SAN CRISTOBAL",HEPATITIS!$H$3:$H$2282)</f>
        <v>178</v>
      </c>
      <c r="G10" s="100">
        <f>SUMIF(HEPATITIS!$C$3:$C$2282,"04-SAN CRISTOBAL",HEPATITIS!$I$3:$I$2282)</f>
        <v>182</v>
      </c>
      <c r="H10" s="100">
        <f>SUMIF(HEPATITIS!$C$3:$C$2282,"04-SAN CRISTOBAL",HEPATITIS!$J$3:$J$2282)</f>
        <v>174</v>
      </c>
      <c r="I10" s="100">
        <f>SUMIF(HEPATITIS!$C$3:$C$2282,"04-SAN CRISTOBAL",HEPATITIS!$K$3:$K$2282)</f>
        <v>179</v>
      </c>
      <c r="J10" s="100">
        <f>SUMIF(HEPATITIS!$C$3:$C$2282,"04-SAN CRISTOBAL",HEPATITIS!$L$3:$L$2282)</f>
        <v>0</v>
      </c>
      <c r="K10" s="100">
        <f>SUMIF(HEPATITIS!$C$3:$C$2282,"04-SAN CRISTOBAL",HEPATITIS!$M$3:$M$2282)</f>
        <v>0</v>
      </c>
      <c r="L10" s="100">
        <f>SUMIF(HEPATITIS!$C$3:$C$2282,"04-SAN CRISTOBAL",HEPATITIS!$N$3:$N$2282)</f>
        <v>0</v>
      </c>
      <c r="M10" s="100">
        <f>SUMIF(HEPATITIS!$C$3:$C$2282,"04-SAN CRISTOBAL",HEPATITIS!$O$3:$O$2282)</f>
        <v>0</v>
      </c>
      <c r="N10" s="100">
        <f>SUMIF(HEPATITIS!$C$3:$C$2282,"04-SAN CRISTOBAL",HEPATITIS!$P$3:$P$2282)</f>
        <v>0</v>
      </c>
      <c r="O10" s="100">
        <f>SUMIF(HEPATITIS!$C$3:$C$2282,"04-SAN CRISTOBAL",HEPATITIS!$Q$3:$Q$2282)</f>
        <v>0</v>
      </c>
      <c r="P10" s="98">
        <f t="shared" si="0"/>
        <v>1042</v>
      </c>
      <c r="Q10" s="60">
        <f t="shared" si="1"/>
        <v>60.65192083818393</v>
      </c>
      <c r="R10" s="98">
        <f t="shared" si="2"/>
        <v>676</v>
      </c>
      <c r="S10" s="106"/>
    </row>
    <row r="11" spans="1:19" s="65" customFormat="1" ht="12.75">
      <c r="A11" s="79" t="s">
        <v>45</v>
      </c>
      <c r="B11" s="60">
        <f>SUMIF(HEPATITIS!$C$3:$C$2282,"05-USME",HEPATITIS!$D$3:$D$2282)</f>
        <v>612</v>
      </c>
      <c r="C11" s="60">
        <f>SUMIF(HEPATITIS!$C$3:$C$2282,"05-USME",HEPATITIS!$E$3:$E$2282)</f>
        <v>51</v>
      </c>
      <c r="D11" s="100">
        <f>SUMIF(HEPATITIS!$C$3:$C$2282,"05-USME",HEPATITIS!$F$3:$F$2282)</f>
        <v>78</v>
      </c>
      <c r="E11" s="100">
        <f>SUMIF(HEPATITIS!$C$3:$C$2282,"05-USME",HEPATITIS!$G$3:$G$2282)</f>
        <v>66</v>
      </c>
      <c r="F11" s="100">
        <f>SUMIF(HEPATITIS!$C$3:$C$2282,"05-USME",HEPATITIS!$H$3:$H$2282)</f>
        <v>73</v>
      </c>
      <c r="G11" s="100">
        <f>SUMIF(HEPATITIS!$C$3:$C$2282,"05-USME",HEPATITIS!$I$3:$I$2282)</f>
        <v>57</v>
      </c>
      <c r="H11" s="100">
        <f>SUMIF(HEPATITIS!$C$3:$C$2282,"05-USME",HEPATITIS!$J$3:$J$2282)</f>
        <v>34</v>
      </c>
      <c r="I11" s="100">
        <f>SUMIF(HEPATITIS!$C$3:$C$2282,"05-USME",HEPATITIS!$K$3:$K$2282)</f>
        <v>37</v>
      </c>
      <c r="J11" s="100">
        <f>SUMIF(HEPATITIS!$C$3:$C$2282,"05-USME",HEPATITIS!$L$3:$L$2282)</f>
        <v>0</v>
      </c>
      <c r="K11" s="100">
        <f>SUMIF(HEPATITIS!$C$3:$C$2282,"05-USME",HEPATITIS!$M$3:$M$2282)</f>
        <v>0</v>
      </c>
      <c r="L11" s="100">
        <f>SUMIF(HEPATITIS!$C$3:$C$2282,"05-USME",HEPATITIS!$N$3:$N$2282)</f>
        <v>0</v>
      </c>
      <c r="M11" s="100">
        <f>SUMIF(HEPATITIS!$C$3:$C$2282,"05-USME",HEPATITIS!$O$3:$O$2282)</f>
        <v>0</v>
      </c>
      <c r="N11" s="100">
        <f>SUMIF(HEPATITIS!$C$3:$C$2282,"05-USME",HEPATITIS!$P$3:$P$2282)</f>
        <v>0</v>
      </c>
      <c r="O11" s="100">
        <f>SUMIF(HEPATITIS!$C$3:$C$2282,"05-USME",HEPATITIS!$Q$3:$Q$2282)</f>
        <v>0</v>
      </c>
      <c r="P11" s="98">
        <f t="shared" si="0"/>
        <v>345</v>
      </c>
      <c r="Q11" s="60">
        <f t="shared" si="1"/>
        <v>56.372549019607845</v>
      </c>
      <c r="R11" s="98">
        <f t="shared" si="2"/>
        <v>267</v>
      </c>
      <c r="S11" s="106"/>
    </row>
    <row r="12" spans="1:19" s="65" customFormat="1" ht="12.75">
      <c r="A12" s="79" t="s">
        <v>43</v>
      </c>
      <c r="B12" s="60">
        <f>SUMIF(HEPATITIS!$C$3:$C$2282,"06-TUNJUELITO",HEPATITIS!$D$3:$D$2282)</f>
        <v>249</v>
      </c>
      <c r="C12" s="60">
        <f>SUMIF(HEPATITIS!$C$3:$C$2282,"06-TUNJUELITO",HEPATITIS!$E$3:$E$2282)</f>
        <v>20.75</v>
      </c>
      <c r="D12" s="100">
        <f>SUMIF(HEPATITIS!$C$3:$C$2282,"06-TUNJUELITO",HEPATITIS!$F$3:$F$2282)</f>
        <v>48</v>
      </c>
      <c r="E12" s="100">
        <f>SUMIF(HEPATITIS!$C$3:$C$2282,"06-TUNJUELITO",HEPATITIS!$G$3:$G$2282)</f>
        <v>38</v>
      </c>
      <c r="F12" s="100">
        <f>SUMIF(HEPATITIS!$C$3:$C$2282,"06-TUNJUELITO",HEPATITIS!$H$3:$H$2282)</f>
        <v>39</v>
      </c>
      <c r="G12" s="100">
        <f>SUMIF(HEPATITIS!$C$3:$C$2282,"06-TUNJUELITO",HEPATITIS!$I$3:$I$2282)</f>
        <v>52</v>
      </c>
      <c r="H12" s="100">
        <f>SUMIF(HEPATITIS!$C$3:$C$2282,"06-TUNJUELITO",HEPATITIS!$J$3:$J$2282)</f>
        <v>27</v>
      </c>
      <c r="I12" s="100">
        <f>SUMIF(HEPATITIS!$C$3:$C$2282,"06-TUNJUELITO",HEPATITIS!$K$3:$K$2282)</f>
        <v>45</v>
      </c>
      <c r="J12" s="100">
        <f>SUMIF(HEPATITIS!$C$3:$C$2282,"06-TUNJUELITO",HEPATITIS!$L$3:$L$2282)</f>
        <v>0</v>
      </c>
      <c r="K12" s="100">
        <f>SUMIF(HEPATITIS!$C$3:$C$2282,"06-TUNJUELITO",HEPATITIS!$M$3:$M$2282)</f>
        <v>0</v>
      </c>
      <c r="L12" s="100">
        <f>SUMIF(HEPATITIS!$C$3:$C$2282,"06-TUNJUELITO",HEPATITIS!$N$3:$N$2282)</f>
        <v>0</v>
      </c>
      <c r="M12" s="100">
        <f>SUMIF(HEPATITIS!$C$3:$C$2282,"06-TUNJUELITO",HEPATITIS!$O$3:$O$2282)</f>
        <v>0</v>
      </c>
      <c r="N12" s="100">
        <f>SUMIF(HEPATITIS!$C$3:$C$2282,"06-TUNJUELITO",HEPATITIS!$P$3:$P$2282)</f>
        <v>0</v>
      </c>
      <c r="O12" s="100">
        <f>SUMIF(HEPATITIS!$C$3:$C$2282,"06-TUNJUELITO",HEPATITIS!$Q$3:$Q$2282)</f>
        <v>0</v>
      </c>
      <c r="P12" s="98">
        <f t="shared" si="0"/>
        <v>249</v>
      </c>
      <c r="Q12" s="60">
        <f t="shared" si="1"/>
        <v>100</v>
      </c>
      <c r="R12" s="98">
        <f t="shared" si="2"/>
        <v>0</v>
      </c>
      <c r="S12" s="106"/>
    </row>
    <row r="13" spans="1:19" s="65" customFormat="1" ht="12.75">
      <c r="A13" s="79" t="s">
        <v>28</v>
      </c>
      <c r="B13" s="60">
        <f>SUMIF(HEPATITIS!$C$3:$C$2282,"07-BOSA",HEPATITIS!$D$3:$D$2282)</f>
        <v>952</v>
      </c>
      <c r="C13" s="60">
        <f>SUMIF(HEPATITIS!$C$3:$C$2282,"07-BOSA",HEPATITIS!$E$3:$E$2282)</f>
        <v>79.33333333333333</v>
      </c>
      <c r="D13" s="100">
        <f>SUMIF(HEPATITIS!$C$3:$C$2282,"07-BOSA",HEPATITIS!$F$3:$F$2282)</f>
        <v>181</v>
      </c>
      <c r="E13" s="100">
        <f>SUMIF(HEPATITIS!$C$3:$C$2282,"07-BOSA",HEPATITIS!$G$3:$G$2282)</f>
        <v>136</v>
      </c>
      <c r="F13" s="100">
        <f>SUMIF(HEPATITIS!$C$3:$C$2282,"07-BOSA",HEPATITIS!$H$3:$H$2282)</f>
        <v>139</v>
      </c>
      <c r="G13" s="100">
        <f>SUMIF(HEPATITIS!$C$3:$C$2282,"07-BOSA",HEPATITIS!$I$3:$I$2282)</f>
        <v>129</v>
      </c>
      <c r="H13" s="100">
        <f>SUMIF(HEPATITIS!$C$3:$C$2282,"07-BOSA",HEPATITIS!$J$3:$J$2282)</f>
        <v>166</v>
      </c>
      <c r="I13" s="100">
        <f>SUMIF(HEPATITIS!$C$3:$C$2282,"07-BOSA",HEPATITIS!$K$3:$K$2282)</f>
        <v>159</v>
      </c>
      <c r="J13" s="100">
        <f>SUMIF(HEPATITIS!$C$3:$C$2282,"07-BOSA",HEPATITIS!$L$3:$L$2282)</f>
        <v>0</v>
      </c>
      <c r="K13" s="100">
        <f>SUMIF(HEPATITIS!$C$3:$C$2282,"07-BOSA",HEPATITIS!$M$3:$M$2282)</f>
        <v>0</v>
      </c>
      <c r="L13" s="100">
        <f>SUMIF(HEPATITIS!$C$3:$C$2282,"07-BOSA",HEPATITIS!$N$3:$N$2282)</f>
        <v>0</v>
      </c>
      <c r="M13" s="100">
        <f>SUMIF(HEPATITIS!$C$3:$C$2282,"07-BOSA",HEPATITIS!$O$3:$O$2282)</f>
        <v>0</v>
      </c>
      <c r="N13" s="100">
        <f>SUMIF(HEPATITIS!$C$3:$C$2282,"07-BOSA",HEPATITIS!$P$3:$P$2282)</f>
        <v>0</v>
      </c>
      <c r="O13" s="100">
        <f>SUMIF(HEPATITIS!$C$3:$C$2282,"07-BOSA",HEPATITIS!$Q$3:$Q$2282)</f>
        <v>0</v>
      </c>
      <c r="P13" s="98">
        <f t="shared" si="0"/>
        <v>910</v>
      </c>
      <c r="Q13" s="60">
        <f t="shared" si="1"/>
        <v>95.58823529411765</v>
      </c>
      <c r="R13" s="98">
        <f t="shared" si="2"/>
        <v>42</v>
      </c>
      <c r="S13" s="106"/>
    </row>
    <row r="14" spans="1:19" s="65" customFormat="1" ht="12.75">
      <c r="A14" s="79" t="s">
        <v>34</v>
      </c>
      <c r="B14" s="60">
        <f>SUMIF(HEPATITIS!$C$3:$C$2282,"08-KENNEDY",HEPATITIS!$D$3:$D$2282)</f>
        <v>100</v>
      </c>
      <c r="C14" s="60">
        <f>SUMIF(HEPATITIS!$C$3:$C$2282,"08-KENNEDY",HEPATITIS!$E$3:$E$2282)</f>
        <v>8.333333333333334</v>
      </c>
      <c r="D14" s="100">
        <f>SUMIF(HEPATITIS!$C$3:$C$2282,"08-KENNEDY",HEPATITIS!$F$3:$F$2282)</f>
        <v>73</v>
      </c>
      <c r="E14" s="100">
        <f>SUMIF(HEPATITIS!$C$3:$C$2282,"08-KENNEDY",HEPATITIS!$G$3:$G$2282)</f>
        <v>85</v>
      </c>
      <c r="F14" s="100">
        <f>SUMIF(HEPATITIS!$C$3:$C$2282,"08-KENNEDY",HEPATITIS!$H$3:$H$2282)</f>
        <v>56</v>
      </c>
      <c r="G14" s="100">
        <f>SUMIF(HEPATITIS!$C$3:$C$2282,"08-KENNEDY",HEPATITIS!$I$3:$I$2282)</f>
        <v>94</v>
      </c>
      <c r="H14" s="100">
        <f>SUMIF(HEPATITIS!$C$3:$C$2282,"08-KENNEDY",HEPATITIS!$J$3:$J$2282)</f>
        <v>93</v>
      </c>
      <c r="I14" s="100">
        <f>SUMIF(HEPATITIS!$C$3:$C$2282,"08-KENNEDY",HEPATITIS!$K$3:$K$2282)</f>
        <v>94</v>
      </c>
      <c r="J14" s="100">
        <f>SUMIF(HEPATITIS!$C$3:$C$2282,"08-KENNEDY",HEPATITIS!$L$3:$L$2282)</f>
        <v>0</v>
      </c>
      <c r="K14" s="100">
        <f>SUMIF(HEPATITIS!$C$3:$C$2282,"08-KENNEDY",HEPATITIS!$M$3:$M$2282)</f>
        <v>0</v>
      </c>
      <c r="L14" s="100">
        <f>SUMIF(HEPATITIS!$C$3:$C$2282,"08-KENNEDY",HEPATITIS!$N$3:$N$2282)</f>
        <v>0</v>
      </c>
      <c r="M14" s="100">
        <f>SUMIF(HEPATITIS!$C$3:$C$2282,"08-KENNEDY",HEPATITIS!$O$3:$O$2282)</f>
        <v>0</v>
      </c>
      <c r="N14" s="100">
        <f>SUMIF(HEPATITIS!$C$3:$C$2282,"08-KENNEDY",HEPATITIS!$P$3:$P$2282)</f>
        <v>0</v>
      </c>
      <c r="O14" s="100">
        <f>SUMIF(HEPATITIS!$C$3:$C$2282,"08-KENNEDY",HEPATITIS!$Q$3:$Q$2282)</f>
        <v>0</v>
      </c>
      <c r="P14" s="98">
        <f t="shared" si="0"/>
        <v>495</v>
      </c>
      <c r="Q14" s="60">
        <f t="shared" si="1"/>
        <v>495</v>
      </c>
      <c r="R14" s="98">
        <f t="shared" si="2"/>
      </c>
      <c r="S14" s="106"/>
    </row>
    <row r="15" spans="1:19" s="65" customFormat="1" ht="12.75">
      <c r="A15" s="79" t="s">
        <v>33</v>
      </c>
      <c r="B15" s="60">
        <f>SUMIF(HEPATITIS!$C$3:$C$2282,"09-FONTIBON",HEPATITIS!$D$3:$D$2282)</f>
        <v>142</v>
      </c>
      <c r="C15" s="60">
        <f>SUMIF(HEPATITIS!$C$3:$C$2282,"09-FONTIBON",HEPATITIS!$E$3:$E$2282)</f>
        <v>11.833333333333334</v>
      </c>
      <c r="D15" s="100">
        <f>SUMIF(HEPATITIS!$C$3:$C$2282,"09-FONTIBON",HEPATITIS!$F$3:$F$2282)</f>
        <v>32</v>
      </c>
      <c r="E15" s="100">
        <f>SUMIF(HEPATITIS!$C$3:$C$2282,"09-FONTIBON",HEPATITIS!$G$3:$G$2282)</f>
        <v>38</v>
      </c>
      <c r="F15" s="100">
        <f>SUMIF(HEPATITIS!$C$3:$C$2282,"09-FONTIBON",HEPATITIS!$H$3:$H$2282)</f>
        <v>40</v>
      </c>
      <c r="G15" s="100">
        <f>SUMIF(HEPATITIS!$C$3:$C$2282,"09-FONTIBON",HEPATITIS!$I$3:$I$2282)</f>
        <v>34</v>
      </c>
      <c r="H15" s="100">
        <f>SUMIF(HEPATITIS!$C$3:$C$2282,"09-FONTIBON",HEPATITIS!$J$3:$J$2282)</f>
        <v>31</v>
      </c>
      <c r="I15" s="100">
        <f>SUMIF(HEPATITIS!$C$3:$C$2282,"09-FONTIBON",HEPATITIS!$K$3:$K$2282)</f>
        <v>24</v>
      </c>
      <c r="J15" s="100">
        <f>SUMIF(HEPATITIS!$C$3:$C$2282,"09-FONTIBON",HEPATITIS!$L$3:$L$2282)</f>
        <v>0</v>
      </c>
      <c r="K15" s="100">
        <f>SUMIF(HEPATITIS!$C$3:$C$2282,"09-FONTIBON",HEPATITIS!$M$3:$M$2282)</f>
        <v>0</v>
      </c>
      <c r="L15" s="100">
        <f>SUMIF(HEPATITIS!$C$3:$C$2282,"09-FONTIBON",HEPATITIS!$N$3:$N$2282)</f>
        <v>0</v>
      </c>
      <c r="M15" s="100">
        <f>SUMIF(HEPATITIS!$C$3:$C$2282,"09-FONTIBON",HEPATITIS!$O$3:$O$2282)</f>
        <v>0</v>
      </c>
      <c r="N15" s="100">
        <f>SUMIF(HEPATITIS!$C$3:$C$2282,"09-FONTIBON",HEPATITIS!$P$3:$P$2282)</f>
        <v>0</v>
      </c>
      <c r="O15" s="100">
        <f>SUMIF(HEPATITIS!$C$3:$C$2282,"09-FONTIBON",HEPATITIS!$Q$3:$Q$2282)</f>
        <v>0</v>
      </c>
      <c r="P15" s="98">
        <f t="shared" si="0"/>
        <v>199</v>
      </c>
      <c r="Q15" s="60">
        <f t="shared" si="1"/>
        <v>140.14084507042253</v>
      </c>
      <c r="R15" s="98">
        <f t="shared" si="2"/>
      </c>
      <c r="S15" s="106"/>
    </row>
    <row r="16" spans="1:19" s="65" customFormat="1" ht="12.75">
      <c r="A16" s="79" t="s">
        <v>32</v>
      </c>
      <c r="B16" s="60">
        <f>SUMIF(HEPATITIS!$C$3:$C$2282,"10-ENGATIVA",HEPATITIS!$D$3:$D$2282)</f>
        <v>200</v>
      </c>
      <c r="C16" s="60">
        <f>SUMIF(HEPATITIS!$C$3:$C$2282,"10-ENGATIVA",HEPATITIS!$E$3:$E$2282)</f>
        <v>16.666666666666668</v>
      </c>
      <c r="D16" s="100">
        <f>SUMIF(HEPATITIS!$C$3:$C$2282,"10-ENGATIVA",HEPATITIS!$F$3:$F$2282)</f>
        <v>72</v>
      </c>
      <c r="E16" s="100">
        <f>SUMIF(HEPATITIS!$C$3:$C$2282,"10-ENGATIVA",HEPATITIS!$G$3:$G$2282)</f>
        <v>78</v>
      </c>
      <c r="F16" s="100">
        <f>SUMIF(HEPATITIS!$C$3:$C$2282,"10-ENGATIVA",HEPATITIS!$H$3:$H$2282)</f>
        <v>72</v>
      </c>
      <c r="G16" s="100">
        <f>SUMIF(HEPATITIS!$C$3:$C$2282,"10-ENGATIVA",HEPATITIS!$I$3:$I$2282)</f>
        <v>79</v>
      </c>
      <c r="H16" s="100">
        <f>SUMIF(HEPATITIS!$C$3:$C$2282,"10-ENGATIVA",HEPATITIS!$J$3:$J$2282)</f>
        <v>65</v>
      </c>
      <c r="I16" s="100">
        <f>SUMIF(HEPATITIS!$C$3:$C$2282,"10-ENGATIVA",HEPATITIS!$K$3:$K$2282)</f>
        <v>84</v>
      </c>
      <c r="J16" s="100">
        <f>SUMIF(HEPATITIS!$C$3:$C$2282,"10-ENGATIVA",HEPATITIS!$L$3:$L$2282)</f>
        <v>0</v>
      </c>
      <c r="K16" s="100">
        <f>SUMIF(HEPATITIS!$C$3:$C$2282,"10-ENGATIVA",HEPATITIS!$M$3:$M$2282)</f>
        <v>0</v>
      </c>
      <c r="L16" s="100">
        <f>SUMIF(HEPATITIS!$C$3:$C$2282,"10-ENGATIVA",HEPATITIS!$N$3:$N$2282)</f>
        <v>0</v>
      </c>
      <c r="M16" s="100">
        <f>SUMIF(HEPATITIS!$C$3:$C$2282,"10-ENGATIVA",HEPATITIS!$O$3:$O$2282)</f>
        <v>0</v>
      </c>
      <c r="N16" s="100">
        <f>SUMIF(HEPATITIS!$C$3:$C$2282,"10-ENGATIVA",HEPATITIS!$P$3:$P$2282)</f>
        <v>0</v>
      </c>
      <c r="O16" s="100">
        <f>SUMIF(HEPATITIS!$C$3:$C$2282,"10-ENGATIVA",HEPATITIS!$Q$3:$Q$2282)</f>
        <v>0</v>
      </c>
      <c r="P16" s="98">
        <f t="shared" si="0"/>
        <v>450</v>
      </c>
      <c r="Q16" s="60">
        <f t="shared" si="1"/>
        <v>225</v>
      </c>
      <c r="R16" s="98">
        <f t="shared" si="2"/>
      </c>
      <c r="S16" s="106"/>
    </row>
    <row r="17" spans="1:19" s="65" customFormat="1" ht="12.75">
      <c r="A17" s="79" t="s">
        <v>40</v>
      </c>
      <c r="B17" s="60">
        <f>SUMIF(HEPATITIS!$C$3:$C$2282,"11-SUBA",HEPATITIS!$D$3:$D$2282)</f>
        <v>437</v>
      </c>
      <c r="C17" s="60">
        <f>SUMIF(HEPATITIS!$C$3:$C$2282,"11-SUBA",HEPATITIS!$E$3:$E$2282)</f>
        <v>36.416666666666664</v>
      </c>
      <c r="D17" s="100">
        <f>SUMIF(HEPATITIS!$C$3:$C$2282,"11-SUBA",HEPATITIS!$F$3:$F$2282)</f>
        <v>187</v>
      </c>
      <c r="E17" s="100">
        <f>SUMIF(HEPATITIS!$C$3:$C$2282,"11-SUBA",HEPATITIS!$G$3:$G$2282)</f>
        <v>175</v>
      </c>
      <c r="F17" s="100">
        <f>SUMIF(HEPATITIS!$C$3:$C$2282,"11-SUBA",HEPATITIS!$H$3:$H$2282)</f>
        <v>185</v>
      </c>
      <c r="G17" s="100">
        <f>SUMIF(HEPATITIS!$C$3:$C$2282,"11-SUBA",HEPATITIS!$I$3:$I$2282)</f>
        <v>234</v>
      </c>
      <c r="H17" s="100">
        <f>SUMIF(HEPATITIS!$C$3:$C$2282,"11-SUBA",HEPATITIS!$J$3:$J$2282)</f>
        <v>168</v>
      </c>
      <c r="I17" s="100">
        <f>SUMIF(HEPATITIS!$C$3:$C$2282,"11-SUBA",HEPATITIS!$K$3:$K$2282)</f>
        <v>174</v>
      </c>
      <c r="J17" s="100">
        <f>SUMIF(HEPATITIS!$C$3:$C$2282,"11-SUBA",HEPATITIS!$L$3:$L$2282)</f>
        <v>0</v>
      </c>
      <c r="K17" s="100">
        <f>SUMIF(HEPATITIS!$C$3:$C$2282,"11-SUBA",HEPATITIS!$M$3:$M$2282)</f>
        <v>0</v>
      </c>
      <c r="L17" s="100">
        <f>SUMIF(HEPATITIS!$C$3:$C$2282,"11-SUBA",HEPATITIS!$N$3:$N$2282)</f>
        <v>0</v>
      </c>
      <c r="M17" s="100">
        <f>SUMIF(HEPATITIS!$C$3:$C$2282,"11-SUBA",HEPATITIS!$O$3:$O$2282)</f>
        <v>0</v>
      </c>
      <c r="N17" s="100">
        <f>SUMIF(HEPATITIS!$C$3:$C$2282,"11-SUBA",HEPATITIS!$P$3:$P$2282)</f>
        <v>0</v>
      </c>
      <c r="O17" s="100">
        <f>SUMIF(HEPATITIS!$C$3:$C$2282,"11-SUBA",HEPATITIS!$Q$3:$Q$2282)</f>
        <v>0</v>
      </c>
      <c r="P17" s="98">
        <f t="shared" si="0"/>
        <v>1123</v>
      </c>
      <c r="Q17" s="60">
        <f t="shared" si="1"/>
        <v>256.97940503432494</v>
      </c>
      <c r="R17" s="98">
        <f t="shared" si="2"/>
      </c>
      <c r="S17" s="106"/>
    </row>
    <row r="18" spans="1:19" s="65" customFormat="1" ht="12.75">
      <c r="A18" s="79" t="s">
        <v>27</v>
      </c>
      <c r="B18" s="60">
        <f>SUMIF(HEPATITIS!$C$3:$C$2282,"12-BARRIOS UNIDOS",HEPATITIS!$D$3:$D$2282)</f>
        <v>156</v>
      </c>
      <c r="C18" s="60">
        <f>SUMIF(HEPATITIS!$C$3:$C$2282,"12-BARRIOS UNIDOS",HEPATITIS!$E$3:$E$2282)</f>
        <v>13</v>
      </c>
      <c r="D18" s="100">
        <f>SUMIF(HEPATITIS!$C$3:$C$2282,"12-BARRIOS UNIDOS",HEPATITIS!$F$3:$F$2282)</f>
        <v>32</v>
      </c>
      <c r="E18" s="100">
        <f>SUMIF(HEPATITIS!$C$3:$C$2282,"12-BARRIOS UNIDOS",HEPATITIS!$G$3:$G$2282)</f>
        <v>42</v>
      </c>
      <c r="F18" s="100">
        <f>SUMIF(HEPATITIS!$C$3:$C$2282,"12-BARRIOS UNIDOS",HEPATITIS!$H$3:$H$2282)</f>
        <v>30</v>
      </c>
      <c r="G18" s="100">
        <f>SUMIF(HEPATITIS!$C$3:$C$2282,"12-BARRIOS UNIDOS",HEPATITIS!$I$3:$I$2282)</f>
        <v>34</v>
      </c>
      <c r="H18" s="100">
        <f>SUMIF(HEPATITIS!$C$3:$C$2282,"12-BARRIOS UNIDOS",HEPATITIS!$J$3:$J$2282)</f>
        <v>37</v>
      </c>
      <c r="I18" s="100">
        <f>SUMIF(HEPATITIS!$C$3:$C$2282,"12-BARRIOS UNIDOS",HEPATITIS!$K$3:$K$2282)</f>
        <v>40</v>
      </c>
      <c r="J18" s="100">
        <f>SUMIF(HEPATITIS!$C$3:$C$2282,"12-BARRIOS UNIDOS",HEPATITIS!$L$3:$L$2282)</f>
        <v>0</v>
      </c>
      <c r="K18" s="100">
        <f>SUMIF(HEPATITIS!$C$3:$C$2282,"12-BARRIOS UNIDOS",HEPATITIS!$M$3:$M$2282)</f>
        <v>0</v>
      </c>
      <c r="L18" s="100">
        <f>SUMIF(HEPATITIS!$C$3:$C$2282,"12-BARRIOS UNIDOS",HEPATITIS!$N$3:$N$2282)</f>
        <v>0</v>
      </c>
      <c r="M18" s="100">
        <f>SUMIF(HEPATITIS!$C$3:$C$2282,"12-BARRIOS UNIDOS",HEPATITIS!$O$3:$O$2282)</f>
        <v>0</v>
      </c>
      <c r="N18" s="100">
        <f>SUMIF(HEPATITIS!$C$3:$C$2282,"12-BARRIOS UNIDOS",HEPATITIS!$P$3:$P$2282)</f>
        <v>0</v>
      </c>
      <c r="O18" s="100">
        <f>SUMIF(HEPATITIS!$C$3:$C$2282,"12-BARRIOS UNIDOS",HEPATITIS!$Q$3:$Q$2282)</f>
        <v>0</v>
      </c>
      <c r="P18" s="98">
        <f t="shared" si="0"/>
        <v>215</v>
      </c>
      <c r="Q18" s="60">
        <f t="shared" si="1"/>
        <v>137.82051282051282</v>
      </c>
      <c r="R18" s="98">
        <f t="shared" si="2"/>
      </c>
      <c r="S18" s="106"/>
    </row>
    <row r="19" spans="1:19" s="65" customFormat="1" ht="12.75">
      <c r="A19" s="79" t="s">
        <v>42</v>
      </c>
      <c r="B19" s="60">
        <f>SUMIF(HEPATITIS!$C$3:$C$2282,"13-TEUSAQUILLO",HEPATITIS!$D$3:$D$2282)</f>
        <v>120</v>
      </c>
      <c r="C19" s="60">
        <f>SUMIF(HEPATITIS!$C$3:$C$2282,"13-TEUSAQUILLO",HEPATITIS!$E$3:$E$2282)</f>
        <v>10</v>
      </c>
      <c r="D19" s="100">
        <f>SUMIF(HEPATITIS!$C$3:$C$2282,"13-TEUSAQUILLO",HEPATITIS!$F$3:$F$2282)</f>
        <v>11</v>
      </c>
      <c r="E19" s="100">
        <f>SUMIF(HEPATITIS!$C$3:$C$2282,"13-TEUSAQUILLO",HEPATITIS!$G$3:$G$2282)</f>
        <v>6</v>
      </c>
      <c r="F19" s="100">
        <f>SUMIF(HEPATITIS!$C$3:$C$2282,"13-TEUSAQUILLO",HEPATITIS!$H$3:$H$2282)</f>
        <v>10</v>
      </c>
      <c r="G19" s="100">
        <f>SUMIF(HEPATITIS!$C$3:$C$2282,"13-TEUSAQUILLO",HEPATITIS!$I$3:$I$2282)</f>
        <v>6</v>
      </c>
      <c r="H19" s="100">
        <f>SUMIF(HEPATITIS!$C$3:$C$2282,"13-TEUSAQUILLO",HEPATITIS!$J$3:$J$2282)</f>
        <v>8</v>
      </c>
      <c r="I19" s="100">
        <f>SUMIF(HEPATITIS!$C$3:$C$2282,"13-TEUSAQUILLO",HEPATITIS!$K$3:$K$2282)</f>
        <v>7</v>
      </c>
      <c r="J19" s="100">
        <f>SUMIF(HEPATITIS!$C$3:$C$2282,"13-TEUSAQUILLO",HEPATITIS!$L$3:$L$2282)</f>
        <v>0</v>
      </c>
      <c r="K19" s="100">
        <f>SUMIF(HEPATITIS!$C$3:$C$2282,"13-TEUSAQUILLO",HEPATITIS!$M$3:$M$2282)</f>
        <v>0</v>
      </c>
      <c r="L19" s="100">
        <f>SUMIF(HEPATITIS!$C$3:$C$2282,"13-TEUSAQUILLO",HEPATITIS!$N$3:$N$2282)</f>
        <v>0</v>
      </c>
      <c r="M19" s="100">
        <f>SUMIF(HEPATITIS!$C$3:$C$2282,"13-TEUSAQUILLO",HEPATITIS!$O$3:$O$2282)</f>
        <v>0</v>
      </c>
      <c r="N19" s="100">
        <f>SUMIF(HEPATITIS!$C$3:$C$2282,"13-TEUSAQUILLO",HEPATITIS!$P$3:$P$2282)</f>
        <v>0</v>
      </c>
      <c r="O19" s="100">
        <f>SUMIF(HEPATITIS!$C$3:$C$2282,"13-TEUSAQUILLO",HEPATITIS!$Q$3:$Q$2282)</f>
        <v>0</v>
      </c>
      <c r="P19" s="98">
        <f t="shared" si="0"/>
        <v>48</v>
      </c>
      <c r="Q19" s="60">
        <f t="shared" si="1"/>
        <v>40</v>
      </c>
      <c r="R19" s="98">
        <f t="shared" si="2"/>
        <v>72</v>
      </c>
      <c r="S19" s="106"/>
    </row>
    <row r="20" spans="1:19" s="65" customFormat="1" ht="12.75">
      <c r="A20" s="79" t="s">
        <v>55</v>
      </c>
      <c r="B20" s="60">
        <f>SUMIF(HEPATITIS!$C$3:$C$2282,"14-LOS MARTIRES",HEPATITIS!$D$3:$D$2282)</f>
        <v>248</v>
      </c>
      <c r="C20" s="60">
        <f>SUMIF(HEPATITIS!$C$3:$C$2282,"14-LOS MARTIRES",HEPATITIS!$E$3:$E$2282)</f>
        <v>20.666666666666668</v>
      </c>
      <c r="D20" s="100">
        <f>SUMIF(HEPATITIS!$C$3:$C$2282,"14-LOS MARTIRES",HEPATITIS!$F$3:$F$2282)</f>
        <v>24</v>
      </c>
      <c r="E20" s="100">
        <f>SUMIF(HEPATITIS!$C$3:$C$2282,"14-LOS MARTIRES",HEPATITIS!$G$3:$G$2282)</f>
        <v>36</v>
      </c>
      <c r="F20" s="100">
        <f>SUMIF(HEPATITIS!$C$3:$C$2282,"14-LOS MARTIRES",HEPATITIS!$H$3:$H$2282)</f>
        <v>29</v>
      </c>
      <c r="G20" s="100">
        <f>SUMIF(HEPATITIS!$C$3:$C$2282,"14-LOS MARTIRES",HEPATITIS!$I$3:$I$2282)</f>
        <v>32</v>
      </c>
      <c r="H20" s="100">
        <f>SUMIF(HEPATITIS!$C$3:$C$2282,"14-LOS MARTIRES",HEPATITIS!$J$3:$J$2282)</f>
        <v>23</v>
      </c>
      <c r="I20" s="100">
        <f>SUMIF(HEPATITIS!$C$3:$C$2282,"14-LOS MARTIRES",HEPATITIS!$K$3:$K$2282)</f>
        <v>30</v>
      </c>
      <c r="J20" s="100">
        <f>SUMIF(HEPATITIS!$C$3:$C$2282,"14-LOS MARTIRES",HEPATITIS!$L$3:$L$2282)</f>
        <v>0</v>
      </c>
      <c r="K20" s="100">
        <f>SUMIF(HEPATITIS!$C$3:$C$2282,"14-LOS MARTIRES",HEPATITIS!$M$3:$M$2282)</f>
        <v>0</v>
      </c>
      <c r="L20" s="100">
        <f>SUMIF(HEPATITIS!$C$3:$C$2282,"14-LOS MARTIRES",HEPATITIS!$N$3:$N$2282)</f>
        <v>0</v>
      </c>
      <c r="M20" s="100">
        <f>SUMIF(HEPATITIS!$C$3:$C$2282,"14-LOS MARTIRES",HEPATITIS!$O$3:$O$2282)</f>
        <v>0</v>
      </c>
      <c r="N20" s="100">
        <f>SUMIF(HEPATITIS!$C$3:$C$2282,"14-LOS MARTIRES",HEPATITIS!$P$3:$P$2282)</f>
        <v>0</v>
      </c>
      <c r="O20" s="100">
        <f>SUMIF(HEPATITIS!$C$3:$C$2282,"14-LOS MARTIRES",HEPATITIS!$Q$3:$Q$2282)</f>
        <v>0</v>
      </c>
      <c r="P20" s="98">
        <f t="shared" si="0"/>
        <v>174</v>
      </c>
      <c r="Q20" s="60">
        <f t="shared" si="1"/>
        <v>70.16129032258064</v>
      </c>
      <c r="R20" s="98">
        <f t="shared" si="2"/>
        <v>74</v>
      </c>
      <c r="S20" s="106"/>
    </row>
    <row r="21" spans="1:19" s="65" customFormat="1" ht="12.75">
      <c r="A21" s="79" t="s">
        <v>26</v>
      </c>
      <c r="B21" s="60">
        <f>SUMIF(HEPATITIS!$C$3:$C$2282,"15-ANTONIO NARIÑO",HEPATITIS!$D$3:$D$2282)</f>
        <v>24</v>
      </c>
      <c r="C21" s="60">
        <f>SUMIF(HEPATITIS!$C$3:$C$2282,"15-ANTONIO NARIÑO",HEPATITIS!$E$3:$E$2282)</f>
        <v>2</v>
      </c>
      <c r="D21" s="100">
        <f>SUMIF(HEPATITIS!$C$3:$C$2282,"15-ANTONIO NARIÑO",HEPATITIS!$F$3:$F$2282)</f>
        <v>44</v>
      </c>
      <c r="E21" s="100">
        <f>SUMIF(HEPATITIS!$C$3:$C$2282,"15-ANTONIO NARIÑO",HEPATITIS!$G$3:$G$2282)</f>
        <v>37</v>
      </c>
      <c r="F21" s="100">
        <f>SUMIF(HEPATITIS!$C$3:$C$2282,"15-ANTONIO NARIÑO",HEPATITIS!$H$3:$H$2282)</f>
        <v>47</v>
      </c>
      <c r="G21" s="100">
        <f>SUMIF(HEPATITIS!$C$3:$C$2282,"15-ANTONIO NARIÑO",HEPATITIS!$I$3:$I$2282)</f>
        <v>22</v>
      </c>
      <c r="H21" s="100">
        <f>SUMIF(HEPATITIS!$C$3:$C$2282,"15-ANTONIO NARIÑO",HEPATITIS!$J$3:$J$2282)</f>
        <v>45</v>
      </c>
      <c r="I21" s="100">
        <f>SUMIF(HEPATITIS!$C$3:$C$2282,"15-ANTONIO NARIÑO",HEPATITIS!$K$3:$K$2282)</f>
        <v>34</v>
      </c>
      <c r="J21" s="100">
        <f>SUMIF(HEPATITIS!$C$3:$C$2282,"15-ANTONIO NARIÑO",HEPATITIS!$L$3:$L$2282)</f>
        <v>0</v>
      </c>
      <c r="K21" s="100">
        <f>SUMIF(HEPATITIS!$C$3:$C$2282,"15-ANTONIO NARIÑO",HEPATITIS!$M$3:$M$2282)</f>
        <v>0</v>
      </c>
      <c r="L21" s="100">
        <f>SUMIF(HEPATITIS!$C$3:$C$2282,"15-ANTONIO NARIÑO",HEPATITIS!$N$3:$N$2282)</f>
        <v>0</v>
      </c>
      <c r="M21" s="100">
        <f>SUMIF(HEPATITIS!$C$3:$C$2282,"15-ANTONIO NARIÑO",HEPATITIS!$O$3:$O$2282)</f>
        <v>0</v>
      </c>
      <c r="N21" s="100">
        <f>SUMIF(HEPATITIS!$C$3:$C$2282,"15-ANTONIO NARIÑO",HEPATITIS!$P$3:$P$2282)</f>
        <v>0</v>
      </c>
      <c r="O21" s="100">
        <f>SUMIF(HEPATITIS!$C$3:$C$2282,"15-ANTONIO NARIÑO",HEPATITIS!$Q$3:$Q$2282)</f>
        <v>0</v>
      </c>
      <c r="P21" s="98">
        <f t="shared" si="0"/>
        <v>229</v>
      </c>
      <c r="Q21" s="60">
        <f t="shared" si="1"/>
        <v>954.1666666666666</v>
      </c>
      <c r="R21" s="98">
        <f t="shared" si="2"/>
      </c>
      <c r="S21" s="106"/>
    </row>
    <row r="22" spans="1:19" s="65" customFormat="1" ht="12.75">
      <c r="A22" s="79" t="s">
        <v>36</v>
      </c>
      <c r="B22" s="60">
        <f>SUMIF(HEPATITIS!$C$3:$C$2282,"16-PUENTE ARANDA",HEPATITIS!$D$3:$D$2282)</f>
        <v>50</v>
      </c>
      <c r="C22" s="60">
        <f>SUMIF(HEPATITIS!$C$3:$C$2282,"16-PUENTE ARANDA",HEPATITIS!$E$3:$E$2282)</f>
        <v>4.166666666666667</v>
      </c>
      <c r="D22" s="100">
        <f>SUMIF(HEPATITIS!$C$3:$C$2282,"16-PUENTE ARANDA",HEPATITIS!$F$3:$F$2282)</f>
        <v>16</v>
      </c>
      <c r="E22" s="100">
        <f>SUMIF(HEPATITIS!$C$3:$C$2282,"16-PUENTE ARANDA",HEPATITIS!$G$3:$G$2282)</f>
        <v>5</v>
      </c>
      <c r="F22" s="100">
        <f>SUMIF(HEPATITIS!$C$3:$C$2282,"16-PUENTE ARANDA",HEPATITIS!$H$3:$H$2282)</f>
        <v>6</v>
      </c>
      <c r="G22" s="100">
        <f>SUMIF(HEPATITIS!$C$3:$C$2282,"16-PUENTE ARANDA",HEPATITIS!$I$3:$I$2282)</f>
        <v>8</v>
      </c>
      <c r="H22" s="100">
        <f>SUMIF(HEPATITIS!$C$3:$C$2282,"16-PUENTE ARANDA",HEPATITIS!$J$3:$J$2282)</f>
        <v>6</v>
      </c>
      <c r="I22" s="100">
        <f>SUMIF(HEPATITIS!$C$3:$C$2282,"16-PUENTE ARANDA",HEPATITIS!$K$3:$K$2282)</f>
        <v>6</v>
      </c>
      <c r="J22" s="100">
        <f>SUMIF(HEPATITIS!$C$3:$C$2282,"16-PUENTE ARANDA",HEPATITIS!$L$3:$L$2282)</f>
        <v>0</v>
      </c>
      <c r="K22" s="100">
        <f>SUMIF(HEPATITIS!$C$3:$C$2282,"16-PUENTE ARANDA",HEPATITIS!$M$3:$M$2282)</f>
        <v>0</v>
      </c>
      <c r="L22" s="100">
        <f>SUMIF(HEPATITIS!$C$3:$C$2282,"16-PUENTE ARANDA",HEPATITIS!$N$3:$N$2282)</f>
        <v>0</v>
      </c>
      <c r="M22" s="100">
        <f>SUMIF(HEPATITIS!$C$3:$C$2282,"16-PUENTE ARANDA",HEPATITIS!$O$3:$O$2282)</f>
        <v>0</v>
      </c>
      <c r="N22" s="100">
        <f>SUMIF(HEPATITIS!$C$3:$C$2282,"16-PUENTE ARANDA",HEPATITIS!$P$3:$P$2282)</f>
        <v>0</v>
      </c>
      <c r="O22" s="100">
        <f>SUMIF(HEPATITIS!$C$3:$C$2282,"16-PUENTE ARANDA",HEPATITIS!$Q$3:$Q$2282)</f>
        <v>0</v>
      </c>
      <c r="P22" s="98">
        <f t="shared" si="0"/>
        <v>47</v>
      </c>
      <c r="Q22" s="60">
        <f t="shared" si="1"/>
        <v>94</v>
      </c>
      <c r="R22" s="98">
        <f t="shared" si="2"/>
        <v>3</v>
      </c>
      <c r="S22" s="106"/>
    </row>
    <row r="23" spans="1:19" s="65" customFormat="1" ht="12.75">
      <c r="A23" s="79" t="s">
        <v>56</v>
      </c>
      <c r="B23" s="60">
        <f>SUMIF(HEPATITIS!$C$3:$C$2282,"17-LA CANDELARIA",HEPATITIS!$D$3:$D$2282)</f>
        <v>14</v>
      </c>
      <c r="C23" s="60">
        <f>SUMIF(HEPATITIS!$C$3:$C$2282,"17-LA CANDELARIA",HEPATITIS!$E$3:$E$2282)</f>
        <v>1.1666666666666667</v>
      </c>
      <c r="D23" s="100">
        <f>SUMIF(HEPATITIS!$C$3:$C$2282,"17-LA CANDELARIA",HEPATITIS!$F$3:$F$2282)</f>
        <v>1</v>
      </c>
      <c r="E23" s="100">
        <f>SUMIF(HEPATITIS!$C$3:$C$2282,"17-LA CANDELARIA",HEPATITIS!$G$3:$G$2282)</f>
        <v>0</v>
      </c>
      <c r="F23" s="100">
        <f>SUMIF(HEPATITIS!$C$3:$C$2282,"17-LA CANDELARIA",HEPATITIS!$H$3:$H$2282)</f>
        <v>2</v>
      </c>
      <c r="G23" s="100">
        <f>SUMIF(HEPATITIS!$C$3:$C$2282,"17-LA CANDELARIA",HEPATITIS!$I$3:$I$2282)</f>
        <v>2</v>
      </c>
      <c r="H23" s="100">
        <f>SUMIF(HEPATITIS!$C$3:$C$2282,"17-LA CANDELARIA",HEPATITIS!$J$3:$J$2282)</f>
        <v>2</v>
      </c>
      <c r="I23" s="100">
        <f>SUMIF(HEPATITIS!$C$3:$C$2282,"17-LA CANDELARIA",HEPATITIS!$K$3:$K$2282)</f>
        <v>4</v>
      </c>
      <c r="J23" s="100">
        <f>SUMIF(HEPATITIS!$C$3:$C$2282,"17-LA CANDELARIA",HEPATITIS!$L$3:$L$2282)</f>
        <v>0</v>
      </c>
      <c r="K23" s="100">
        <f>SUMIF(HEPATITIS!$C$3:$C$2282,"17-LA CANDELARIA",HEPATITIS!$M$3:$M$2282)</f>
        <v>0</v>
      </c>
      <c r="L23" s="100">
        <f>SUMIF(HEPATITIS!$C$3:$C$2282,"17-LA CANDELARIA",HEPATITIS!$N$3:$N$2282)</f>
        <v>0</v>
      </c>
      <c r="M23" s="100">
        <f>SUMIF(HEPATITIS!$C$3:$C$2282,"17-LA CANDELARIA",HEPATITIS!$O$3:$O$2282)</f>
        <v>0</v>
      </c>
      <c r="N23" s="100">
        <f>SUMIF(HEPATITIS!$C$3:$C$2282,"17-LA CANDELARIA",HEPATITIS!$P$3:$P$2282)</f>
        <v>0</v>
      </c>
      <c r="O23" s="100">
        <f>SUMIF(HEPATITIS!$C$3:$C$2282,"17-LA CANDELARIA",HEPATITIS!$Q$3:$Q$2282)</f>
        <v>0</v>
      </c>
      <c r="P23" s="98">
        <f t="shared" si="0"/>
        <v>11</v>
      </c>
      <c r="Q23" s="60">
        <f t="shared" si="1"/>
        <v>78.57142857142857</v>
      </c>
      <c r="R23" s="98">
        <f t="shared" si="2"/>
        <v>3</v>
      </c>
      <c r="S23" s="106"/>
    </row>
    <row r="24" spans="1:19" s="65" customFormat="1" ht="12.75">
      <c r="A24" s="79" t="s">
        <v>37</v>
      </c>
      <c r="B24" s="60">
        <f>SUMIF(HEPATITIS!$C$3:$C$2282,"18-RAFAEL URIBE URIBE",HEPATITIS!$D$3:$D$2282)</f>
        <v>225</v>
      </c>
      <c r="C24" s="60">
        <f>SUMIF(HEPATITIS!$C$3:$C$2282,"18-RAFAEL URIBE URIBE",HEPATITIS!$E$3:$E$2282)</f>
        <v>18.75</v>
      </c>
      <c r="D24" s="100">
        <f>SUMIF(HEPATITIS!$C$3:$C$2282,"18-RAFAEL URIBE URIBE",HEPATITIS!$F$3:$F$2282)</f>
        <v>59</v>
      </c>
      <c r="E24" s="100">
        <f>SUMIF(HEPATITIS!$C$3:$C$2282,"18-RAFAEL URIBE URIBE",HEPATITIS!$G$3:$G$2282)</f>
        <v>94</v>
      </c>
      <c r="F24" s="100">
        <f>SUMIF(HEPATITIS!$C$3:$C$2282,"18-RAFAEL URIBE URIBE",HEPATITIS!$H$3:$H$2282)</f>
        <v>104</v>
      </c>
      <c r="G24" s="100">
        <f>SUMIF(HEPATITIS!$C$3:$C$2282,"18-RAFAEL URIBE URIBE",HEPATITIS!$I$3:$I$2282)</f>
        <v>108</v>
      </c>
      <c r="H24" s="100">
        <f>SUMIF(HEPATITIS!$C$3:$C$2282,"18-RAFAEL URIBE URIBE",HEPATITIS!$J$3:$J$2282)</f>
        <v>114</v>
      </c>
      <c r="I24" s="100">
        <f>SUMIF(HEPATITIS!$C$3:$C$2282,"18-RAFAEL URIBE URIBE",HEPATITIS!$K$3:$K$2282)</f>
        <v>100</v>
      </c>
      <c r="J24" s="100">
        <f>SUMIF(HEPATITIS!$C$3:$C$2282,"18-RAFAEL URIBE URIBE",HEPATITIS!$L$3:$L$2282)</f>
        <v>0</v>
      </c>
      <c r="K24" s="100">
        <f>SUMIF(HEPATITIS!$C$3:$C$2282,"18-RAFAEL URIBE URIBE",HEPATITIS!$M$3:$M$2282)</f>
        <v>0</v>
      </c>
      <c r="L24" s="100">
        <f>SUMIF(HEPATITIS!$C$3:$C$2282,"18-RAFAEL URIBE URIBE",HEPATITIS!$N$3:$N$2282)</f>
        <v>0</v>
      </c>
      <c r="M24" s="100">
        <f>SUMIF(HEPATITIS!$C$3:$C$2282,"18-RAFAEL URIBE URIBE",HEPATITIS!$O$3:$O$2282)</f>
        <v>0</v>
      </c>
      <c r="N24" s="100">
        <f>SUMIF(HEPATITIS!$C$3:$C$2282,"18-RAFAEL URIBE URIBE",HEPATITIS!$P$3:$P$2282)</f>
        <v>0</v>
      </c>
      <c r="O24" s="100">
        <f>SUMIF(HEPATITIS!$C$3:$C$2282,"18-RAFAEL URIBE URIBE",HEPATITIS!$Q$3:$Q$2282)</f>
        <v>0</v>
      </c>
      <c r="P24" s="98">
        <f t="shared" si="0"/>
        <v>579</v>
      </c>
      <c r="Q24" s="60">
        <f t="shared" si="1"/>
        <v>257.3333333333333</v>
      </c>
      <c r="R24" s="98">
        <f t="shared" si="2"/>
      </c>
      <c r="S24" s="106"/>
    </row>
    <row r="25" spans="1:19" s="65" customFormat="1" ht="12.75">
      <c r="A25" s="79" t="s">
        <v>31</v>
      </c>
      <c r="B25" s="60">
        <f>SUMIF(HEPATITIS!$C$3:$C$2282,"19-CIUDAD BOLIVAR",HEPATITIS!$D$3:$D$2282)</f>
        <v>1375</v>
      </c>
      <c r="C25" s="60">
        <f>SUMIF(HEPATITIS!$C$3:$C$2282,"19-CIUDAD BOLIVAR",HEPATITIS!$E$3:$E$2282)</f>
        <v>114.58333333333333</v>
      </c>
      <c r="D25" s="100">
        <f>SUMIF(HEPATITIS!$C$3:$C$2282,"19-CIUDAD BOLIVAR",HEPATITIS!$F$3:$F$2282)</f>
        <v>196</v>
      </c>
      <c r="E25" s="100">
        <f>SUMIF(HEPATITIS!$C$3:$C$2282,"19-CIUDAD BOLIVAR",HEPATITIS!$G$3:$G$2282)</f>
        <v>193</v>
      </c>
      <c r="F25" s="100">
        <f>SUMIF(HEPATITIS!$C$3:$C$2282,"19-CIUDAD BOLIVAR",HEPATITIS!$H$3:$H$2282)</f>
        <v>201</v>
      </c>
      <c r="G25" s="100">
        <f>SUMIF(HEPATITIS!$C$3:$C$2282,"19-CIUDAD BOLIVAR",HEPATITIS!$I$3:$I$2282)</f>
        <v>205</v>
      </c>
      <c r="H25" s="100">
        <f>SUMIF(HEPATITIS!$C$3:$C$2282,"19-CIUDAD BOLIVAR",HEPATITIS!$J$3:$J$2282)</f>
        <v>173</v>
      </c>
      <c r="I25" s="100">
        <f>SUMIF(HEPATITIS!$C$3:$C$2282,"19-CIUDAD BOLIVAR",HEPATITIS!$K$3:$K$2282)</f>
        <v>161</v>
      </c>
      <c r="J25" s="100">
        <f>SUMIF(HEPATITIS!$C$3:$C$2282,"19-CIUDAD BOLIVAR",HEPATITIS!$L$3:$L$2282)</f>
        <v>0</v>
      </c>
      <c r="K25" s="100">
        <f>SUMIF(HEPATITIS!$C$3:$C$2282,"19-CIUDAD BOLIVAR",HEPATITIS!$M$3:$M$2282)</f>
        <v>0</v>
      </c>
      <c r="L25" s="100">
        <f>SUMIF(HEPATITIS!$C$3:$C$2282,"19-CIUDAD BOLIVAR",HEPATITIS!$N$3:$N$2282)</f>
        <v>0</v>
      </c>
      <c r="M25" s="100">
        <f>SUMIF(HEPATITIS!$C$3:$C$2282,"19-CIUDAD BOLIVAR",HEPATITIS!$O$3:$O$2282)</f>
        <v>0</v>
      </c>
      <c r="N25" s="100">
        <f>SUMIF(HEPATITIS!$C$3:$C$2282,"19-CIUDAD BOLIVAR",HEPATITIS!$P$3:$P$2282)</f>
        <v>0</v>
      </c>
      <c r="O25" s="100">
        <f>SUMIF(HEPATITIS!$C$3:$C$2282,"19-CIUDAD BOLIVAR",HEPATITIS!$Q$3:$Q$2282)</f>
        <v>0</v>
      </c>
      <c r="P25" s="98">
        <f t="shared" si="0"/>
        <v>1129</v>
      </c>
      <c r="Q25" s="60">
        <f t="shared" si="1"/>
        <v>82.10909090909091</v>
      </c>
      <c r="R25" s="98">
        <f t="shared" si="2"/>
        <v>246</v>
      </c>
      <c r="S25" s="106"/>
    </row>
    <row r="26" spans="1:19" s="65" customFormat="1" ht="12.75">
      <c r="A26" s="79" t="s">
        <v>41</v>
      </c>
      <c r="B26" s="60">
        <f>SUMIF(HEPATITIS!$C$3:$C$2282,"20-SUMAPAZ",HEPATITIS!$D$3:$D$2282)</f>
        <v>0</v>
      </c>
      <c r="C26" s="60">
        <f>SUMIF(HEPATITIS!$C$3:$C$2282,"20-SUMAPAZ",HEPATITIS!$E$3:$E$2282)</f>
        <v>0</v>
      </c>
      <c r="D26" s="100">
        <f>SUMIF(HEPATITIS!$C$3:$C$2282,"20-SUMAPAZ",HEPATITIS!$F$3:$F$2282)</f>
        <v>0</v>
      </c>
      <c r="E26" s="100">
        <f>SUMIF(HEPATITIS!$C$3:$C$2282,"20-SUMAPAZ",HEPATITIS!$G$3:$G$2282)</f>
        <v>0</v>
      </c>
      <c r="F26" s="100">
        <f>SUMIF(HEPATITIS!$C$3:$C$2282,"20-SUMAPAZ",HEPATITIS!$H$3:$H$2282)</f>
        <v>0</v>
      </c>
      <c r="G26" s="100">
        <f>SUMIF(HEPATITIS!$C$3:$C$2282,"20-SUMAPAZ",HEPATITIS!$I$3:$I$2282)</f>
        <v>0</v>
      </c>
      <c r="H26" s="100">
        <f>SUMIF(HEPATITIS!$C$3:$C$2282,"20-SUMAPAZ",HEPATITIS!$J$3:$J$2282)</f>
        <v>0</v>
      </c>
      <c r="I26" s="100">
        <f>SUMIF(HEPATITIS!$C$3:$C$2282,"20-SUMAPAZ",HEPATITIS!$K$3:$K$2282)</f>
        <v>0</v>
      </c>
      <c r="J26" s="100">
        <f>SUMIF(HEPATITIS!$C$3:$C$2282,"20-SUMAPAZ",HEPATITIS!$L$3:$L$2282)</f>
        <v>0</v>
      </c>
      <c r="K26" s="100">
        <f>SUMIF(HEPATITIS!$C$3:$C$2282,"20-SUMAPAZ",HEPATITIS!$M$3:$M$2282)</f>
        <v>0</v>
      </c>
      <c r="L26" s="100">
        <f>SUMIF(HEPATITIS!$C$3:$C$2282,"20-SUMAPAZ",HEPATITIS!$N$3:$N$2282)</f>
        <v>0</v>
      </c>
      <c r="M26" s="100">
        <f>SUMIF(HEPATITIS!$C$3:$C$2282,"20-SUMAPAZ",HEPATITIS!$O$3:$O$2282)</f>
        <v>0</v>
      </c>
      <c r="N26" s="100">
        <f>SUMIF(HEPATITIS!$C$3:$C$2282,"20-SUMAPAZ",HEPATITIS!$P$3:$P$2282)</f>
        <v>0</v>
      </c>
      <c r="O26" s="100">
        <f>SUMIF(HEPATITIS!$C$3:$C$2282,"20-SUMAPAZ",HEPATITIS!$Q$3:$Q$2282)</f>
        <v>0</v>
      </c>
      <c r="P26" s="98">
        <f t="shared" si="0"/>
        <v>0</v>
      </c>
      <c r="Q26" s="60">
        <f t="shared" si="1"/>
        <v>0</v>
      </c>
      <c r="R26" s="98">
        <f t="shared" si="2"/>
        <v>0</v>
      </c>
      <c r="S26" s="106"/>
    </row>
    <row r="27" spans="1:19" s="65" customFormat="1" ht="12.75">
      <c r="A27" s="80" t="s">
        <v>23</v>
      </c>
      <c r="B27" s="98">
        <f>SUM(B7:B26)</f>
        <v>7149</v>
      </c>
      <c r="C27" s="98">
        <f aca="true" t="shared" si="3" ref="C27:P27">SUM(C7:C26)</f>
        <v>595.75</v>
      </c>
      <c r="D27" s="98">
        <f t="shared" si="3"/>
        <v>1357</v>
      </c>
      <c r="E27" s="98">
        <f t="shared" si="3"/>
        <v>1296</v>
      </c>
      <c r="F27" s="98">
        <f t="shared" si="3"/>
        <v>1301</v>
      </c>
      <c r="G27" s="98">
        <f t="shared" si="3"/>
        <v>1355</v>
      </c>
      <c r="H27" s="98">
        <f t="shared" si="3"/>
        <v>1230</v>
      </c>
      <c r="I27" s="98">
        <f t="shared" si="3"/>
        <v>1265</v>
      </c>
      <c r="J27" s="98">
        <f t="shared" si="3"/>
        <v>0</v>
      </c>
      <c r="K27" s="98">
        <f t="shared" si="3"/>
        <v>0</v>
      </c>
      <c r="L27" s="98">
        <f t="shared" si="3"/>
        <v>0</v>
      </c>
      <c r="M27" s="98">
        <f t="shared" si="3"/>
        <v>0</v>
      </c>
      <c r="N27" s="98">
        <f t="shared" si="3"/>
        <v>0</v>
      </c>
      <c r="O27" s="98">
        <f t="shared" si="3"/>
        <v>0</v>
      </c>
      <c r="P27" s="98">
        <f t="shared" si="3"/>
        <v>7804</v>
      </c>
      <c r="Q27" s="60">
        <f t="shared" si="1"/>
        <v>109.16212057630437</v>
      </c>
      <c r="R27" s="98">
        <f t="shared" si="2"/>
      </c>
      <c r="S27" s="106"/>
    </row>
  </sheetData>
  <sheetProtection/>
  <mergeCells count="1">
    <mergeCell ref="A3:A4"/>
  </mergeCells>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codeName="Hoja15">
    <tabColor theme="5" tint="0.5999900102615356"/>
  </sheetPr>
  <dimension ref="A1:R27"/>
  <sheetViews>
    <sheetView zoomScalePageLayoutView="0" workbookViewId="0" topLeftCell="A1">
      <selection activeCell="C33" sqref="C33"/>
    </sheetView>
  </sheetViews>
  <sheetFormatPr defaultColWidth="11.421875" defaultRowHeight="12.75" customHeight="1"/>
  <cols>
    <col min="1" max="1" width="26.57421875" style="74" customWidth="1"/>
    <col min="2" max="10" width="11.7109375" style="73" customWidth="1"/>
    <col min="11" max="11" width="10.421875" style="73" customWidth="1"/>
    <col min="12" max="18" width="11.7109375" style="73" customWidth="1"/>
    <col min="19" max="16384" width="11.421875" style="74" customWidth="1"/>
  </cols>
  <sheetData>
    <row r="1" spans="1:18" s="71" customFormat="1" ht="21" customHeight="1">
      <c r="A1" s="75" t="s">
        <v>54</v>
      </c>
      <c r="B1" s="55"/>
      <c r="C1" s="55"/>
      <c r="D1" s="55"/>
      <c r="E1" s="55"/>
      <c r="F1" s="55"/>
      <c r="G1" s="55"/>
      <c r="H1" s="55"/>
      <c r="I1" s="55"/>
      <c r="J1" s="55"/>
      <c r="K1" s="55"/>
      <c r="L1" s="55"/>
      <c r="M1" s="55"/>
      <c r="N1" s="55"/>
      <c r="O1" s="55"/>
      <c r="P1" s="55"/>
      <c r="Q1" s="55"/>
      <c r="R1" s="55"/>
    </row>
    <row r="2" spans="1:18" s="71" customFormat="1" ht="21" customHeight="1">
      <c r="A2" s="75" t="s">
        <v>81</v>
      </c>
      <c r="B2" s="55"/>
      <c r="C2" s="55"/>
      <c r="D2" s="55"/>
      <c r="E2" s="55"/>
      <c r="F2" s="55"/>
      <c r="G2" s="55"/>
      <c r="H2" s="55"/>
      <c r="I2" s="55"/>
      <c r="J2" s="55"/>
      <c r="K2" s="55"/>
      <c r="L2" s="55"/>
      <c r="M2" s="55"/>
      <c r="N2" s="55"/>
      <c r="O2" s="55"/>
      <c r="P2" s="55"/>
      <c r="Q2" s="55"/>
      <c r="R2" s="55"/>
    </row>
    <row r="3" spans="1:18" s="77" customFormat="1" ht="22.5">
      <c r="A3" s="189" t="s">
        <v>53</v>
      </c>
      <c r="B3" s="53" t="s">
        <v>57</v>
      </c>
      <c r="C3" s="53" t="s">
        <v>48</v>
      </c>
      <c r="D3" s="53" t="s">
        <v>11</v>
      </c>
      <c r="E3" s="53" t="s">
        <v>20</v>
      </c>
      <c r="F3" s="53" t="s">
        <v>12</v>
      </c>
      <c r="G3" s="53" t="s">
        <v>52</v>
      </c>
      <c r="H3" s="53" t="s">
        <v>13</v>
      </c>
      <c r="I3" s="53" t="s">
        <v>51</v>
      </c>
      <c r="J3" s="53" t="s">
        <v>14</v>
      </c>
      <c r="K3" s="53" t="s">
        <v>15</v>
      </c>
      <c r="L3" s="53" t="s">
        <v>16</v>
      </c>
      <c r="M3" s="53" t="s">
        <v>17</v>
      </c>
      <c r="N3" s="53" t="s">
        <v>18</v>
      </c>
      <c r="O3" s="53" t="s">
        <v>19</v>
      </c>
      <c r="P3" s="53" t="s">
        <v>9</v>
      </c>
      <c r="Q3" s="53" t="s">
        <v>47</v>
      </c>
      <c r="R3" s="53" t="s">
        <v>6</v>
      </c>
    </row>
    <row r="4" spans="1:18" s="65" customFormat="1" ht="15.75" customHeight="1">
      <c r="A4" s="189"/>
      <c r="B4" s="99">
        <f>SUM('R.NEUMOCOCO'!D3:D22)</f>
        <v>7149</v>
      </c>
      <c r="C4" s="99">
        <f>SUM('R.NEUMOCOCO'!E3:E22)</f>
        <v>595.75</v>
      </c>
      <c r="D4" s="99">
        <f>SUM('R.NEUMOCOCO'!F3:F22)</f>
        <v>1351</v>
      </c>
      <c r="E4" s="99">
        <f>SUM('R.NEUMOCOCO'!G3:G22)</f>
        <v>1293</v>
      </c>
      <c r="F4" s="99">
        <f>SUM('R.NEUMOCOCO'!H3:H22)</f>
        <v>1289</v>
      </c>
      <c r="G4" s="99">
        <f>SUM('R.NEUMOCOCO'!I3:I22)</f>
        <v>1345</v>
      </c>
      <c r="H4" s="99">
        <f>SUM('R.NEUMOCOCO'!J3:J22)</f>
        <v>1233</v>
      </c>
      <c r="I4" s="99">
        <f>SUM('R.NEUMOCOCO'!K3:K22)</f>
        <v>1257</v>
      </c>
      <c r="J4" s="99">
        <f>SUM('R.NEUMOCOCO'!L3:L22)</f>
        <v>0</v>
      </c>
      <c r="K4" s="99">
        <f>SUM('R.NEUMOCOCO'!M3:M22)</f>
        <v>0</v>
      </c>
      <c r="L4" s="99">
        <f>SUM('R.NEUMOCOCO'!N3:N22)</f>
        <v>0</v>
      </c>
      <c r="M4" s="99">
        <f>SUM('R.NEUMOCOCO'!O3:O22)</f>
        <v>0</v>
      </c>
      <c r="N4" s="99">
        <f>SUM('R.NEUMOCOCO'!P3:P22)</f>
        <v>0</v>
      </c>
      <c r="O4" s="99">
        <f>SUM('R.NEUMOCOCO'!Q3:Q22)</f>
        <v>0</v>
      </c>
      <c r="P4" s="99">
        <f>SUM(D4:O4)</f>
        <v>7768</v>
      </c>
      <c r="Q4" s="62">
        <f>IF(B4=0,0,+P4*100/B4)</f>
        <v>108.65855364386627</v>
      </c>
      <c r="R4" s="99">
        <f>IF(COUNT(D4:O4)*(B4/12)-P4&lt;0,"",COUNT(D4:O4)*(B4/12)-P4)</f>
      </c>
    </row>
    <row r="5" spans="1:18" s="65" customFormat="1" ht="6.75" customHeight="1">
      <c r="A5" s="59"/>
      <c r="B5" s="66"/>
      <c r="C5" s="66"/>
      <c r="D5" s="66"/>
      <c r="E5" s="66"/>
      <c r="F5" s="66"/>
      <c r="G5" s="66"/>
      <c r="H5" s="66"/>
      <c r="I5" s="66"/>
      <c r="J5" s="66"/>
      <c r="K5" s="66"/>
      <c r="L5" s="66"/>
      <c r="M5" s="66"/>
      <c r="N5" s="66"/>
      <c r="O5" s="66"/>
      <c r="P5" s="66"/>
      <c r="Q5" s="66"/>
      <c r="R5" s="66"/>
    </row>
    <row r="6" spans="1:18" s="77" customFormat="1" ht="22.5">
      <c r="A6" s="51" t="s">
        <v>10</v>
      </c>
      <c r="B6" s="93" t="s">
        <v>57</v>
      </c>
      <c r="C6" s="93" t="s">
        <v>48</v>
      </c>
      <c r="D6" s="93" t="s">
        <v>11</v>
      </c>
      <c r="E6" s="93" t="s">
        <v>20</v>
      </c>
      <c r="F6" s="93" t="s">
        <v>12</v>
      </c>
      <c r="G6" s="93" t="s">
        <v>52</v>
      </c>
      <c r="H6" s="93" t="s">
        <v>13</v>
      </c>
      <c r="I6" s="93" t="s">
        <v>51</v>
      </c>
      <c r="J6" s="93" t="s">
        <v>14</v>
      </c>
      <c r="K6" s="93" t="s">
        <v>15</v>
      </c>
      <c r="L6" s="93" t="s">
        <v>16</v>
      </c>
      <c r="M6" s="93" t="s">
        <v>17</v>
      </c>
      <c r="N6" s="93" t="s">
        <v>18</v>
      </c>
      <c r="O6" s="93" t="s">
        <v>19</v>
      </c>
      <c r="P6" s="93" t="s">
        <v>9</v>
      </c>
      <c r="Q6" s="93" t="s">
        <v>47</v>
      </c>
      <c r="R6" s="93" t="s">
        <v>6</v>
      </c>
    </row>
    <row r="7" spans="1:18" s="65" customFormat="1" ht="12.75">
      <c r="A7" s="79" t="s">
        <v>44</v>
      </c>
      <c r="B7" s="60">
        <f>SUMIF('R.NEUMOCOCO'!$C$3:$C$2258,"01-USAQUEN",'R.NEUMOCOCO'!$D$3:$D$2258)</f>
        <v>80</v>
      </c>
      <c r="C7" s="60">
        <f>SUMIF('R.NEUMOCOCO'!$C$3:$C$2258,"01-USAQUEN",'R.NEUMOCOCO'!$E$3:$E$2258)</f>
        <v>6.666666666666667</v>
      </c>
      <c r="D7" s="100">
        <f>SUMIF('R.NEUMOCOCO'!$C$3:$C$2258,"01-USAQUEN",'R.NEUMOCOCO'!$F$3:$F$2258)</f>
        <v>56</v>
      </c>
      <c r="E7" s="100">
        <f>SUMIF('R.NEUMOCOCO'!$C$3:$C$2258,"01-USAQUEN",'R.NEUMOCOCO'!$G$3:$G$2258)</f>
        <v>58</v>
      </c>
      <c r="F7" s="100">
        <f>SUMIF('R.NEUMOCOCO'!$C$3:$C$2258,"01-USAQUEN",'R.NEUMOCOCO'!$H$3:$H$2258)</f>
        <v>40</v>
      </c>
      <c r="G7" s="100">
        <f>SUMIF('R.NEUMOCOCO'!$C$3:$C$2258,"01-USAQUEN",'R.NEUMOCOCO'!$I$3:$I$2258)</f>
        <v>27</v>
      </c>
      <c r="H7" s="100">
        <f>SUMIF('R.NEUMOCOCO'!$C$3:$C$2258,"01-USAQUEN",'R.NEUMOCOCO'!$J$3:$J$2258)</f>
        <v>20</v>
      </c>
      <c r="I7" s="100">
        <f>SUMIF('R.NEUMOCOCO'!$C$3:$C$2258,"01-USAQUEN",'R.NEUMOCOCO'!$K$3:$K$2258)</f>
        <v>24</v>
      </c>
      <c r="J7" s="100">
        <f>SUMIF('R.NEUMOCOCO'!$C$3:$C$2258,"01-USAQUEN",'R.NEUMOCOCO'!$L$3:$L$2258)</f>
        <v>0</v>
      </c>
      <c r="K7" s="100">
        <f>SUMIF('R.NEUMOCOCO'!$C$3:$C$2258,"01-USAQUEN",'R.NEUMOCOCO'!$M$3:$M$2258)</f>
        <v>0</v>
      </c>
      <c r="L7" s="100">
        <f>SUMIF('R.NEUMOCOCO'!$C$3:$C$2258,"01-USAQUEN",'R.NEUMOCOCO'!$N$3:$N$2258)</f>
        <v>0</v>
      </c>
      <c r="M7" s="100">
        <f>SUMIF('R.NEUMOCOCO'!$C$3:$C$2258,"01-USAQUEN",'R.NEUMOCOCO'!$O$3:$O$2258)</f>
        <v>0</v>
      </c>
      <c r="N7" s="100">
        <f>SUMIF('R.NEUMOCOCO'!$C$3:$C$2258,"01-USAQUEN",'R.NEUMOCOCO'!$P$3:$P$2258)</f>
        <v>0</v>
      </c>
      <c r="O7" s="100">
        <f>SUMIF('R.NEUMOCOCO'!$C$3:$C$2258,"01-USAQUEN",'R.NEUMOCOCO'!$Q$3:$Q$2258)</f>
        <v>0</v>
      </c>
      <c r="P7" s="98">
        <f>SUM(D7:O7)</f>
        <v>225</v>
      </c>
      <c r="Q7" s="60">
        <f>IF(B7=0,0,+P7*100/B7)</f>
        <v>281.25</v>
      </c>
      <c r="R7" s="98">
        <f>IF(COUNT(D7:O7)*(B7/12)-P7&lt;0,"",COUNT(D7:O7)*(B7/12)-P7)</f>
      </c>
    </row>
    <row r="8" spans="1:18" s="65" customFormat="1" ht="12.75" customHeight="1">
      <c r="A8" s="79" t="s">
        <v>30</v>
      </c>
      <c r="B8" s="60">
        <f>SUMIF('R.NEUMOCOCO'!$C$3:$C$2258,"02-CHAPINERO",'R.NEUMOCOCO'!$D$3:$D$2258)</f>
        <v>120</v>
      </c>
      <c r="C8" s="60">
        <f>SUMIF('R.NEUMOCOCO'!$C$3:$C$2258,"02-CHAPINERO",'R.NEUMOCOCO'!$E$3:$E$2258)</f>
        <v>10</v>
      </c>
      <c r="D8" s="100">
        <f>SUMIF('R.NEUMOCOCO'!$C$3:$C$2258,"02-CHAPINERO",'R.NEUMOCOCO'!$F$3:$F$2258)</f>
        <v>13</v>
      </c>
      <c r="E8" s="100">
        <f>SUMIF('R.NEUMOCOCO'!$C$3:$C$2258,"02-CHAPINERO",'R.NEUMOCOCO'!$G$3:$G$2258)</f>
        <v>16</v>
      </c>
      <c r="F8" s="100">
        <f>SUMIF('R.NEUMOCOCO'!$C$3:$C$2258,"02-CHAPINERO",'R.NEUMOCOCO'!$H$3:$H$2258)</f>
        <v>10</v>
      </c>
      <c r="G8" s="100">
        <f>SUMIF('R.NEUMOCOCO'!$C$3:$C$2258,"02-CHAPINERO",'R.NEUMOCOCO'!$I$3:$I$2258)</f>
        <v>22</v>
      </c>
      <c r="H8" s="100">
        <f>SUMIF('R.NEUMOCOCO'!$C$3:$C$2258,"02-CHAPINERO",'R.NEUMOCOCO'!$J$3:$J$2258)</f>
        <v>13</v>
      </c>
      <c r="I8" s="100">
        <f>SUMIF('R.NEUMOCOCO'!$C$3:$C$2258,"02-CHAPINERO",'R.NEUMOCOCO'!$K$3:$K$2258)</f>
        <v>13</v>
      </c>
      <c r="J8" s="100">
        <f>SUMIF('R.NEUMOCOCO'!$C$3:$C$2258,"02-CHAPINERO",'R.NEUMOCOCO'!$L$3:$L$2258)</f>
        <v>0</v>
      </c>
      <c r="K8" s="100">
        <f>SUMIF('R.NEUMOCOCO'!$C$3:$C$2258,"02-CHAPINERO",'R.NEUMOCOCO'!$M$3:$M$2258)</f>
        <v>0</v>
      </c>
      <c r="L8" s="100">
        <f>SUMIF('R.NEUMOCOCO'!$C$3:$C$2258,"02-CHAPINERO",'R.NEUMOCOCO'!$N$3:$N$2258)</f>
        <v>0</v>
      </c>
      <c r="M8" s="100">
        <f>SUMIF('R.NEUMOCOCO'!$C$3:$C$2258,"02-CHAPINERO",'R.NEUMOCOCO'!$O$3:$O$2258)</f>
        <v>0</v>
      </c>
      <c r="N8" s="100">
        <f>SUMIF('R.NEUMOCOCO'!$C$3:$C$2258,"02-CHAPINERO",'R.NEUMOCOCO'!$P$3:$P$2258)</f>
        <v>0</v>
      </c>
      <c r="O8" s="100">
        <f>SUMIF('R.NEUMOCOCO'!$C$3:$C$2258,"02-CHAPINERO",'R.NEUMOCOCO'!$Q$3:$Q$2258)</f>
        <v>0</v>
      </c>
      <c r="P8" s="98">
        <f aca="true" t="shared" si="0" ref="P8:P26">SUM(D8:O8)</f>
        <v>87</v>
      </c>
      <c r="Q8" s="60">
        <f aca="true" t="shared" si="1" ref="Q8:Q27">IF(B8=0,0,+P8*100/B8)</f>
        <v>72.5</v>
      </c>
      <c r="R8" s="98">
        <f aca="true" t="shared" si="2" ref="R8:R27">IF(COUNT(D8:O8)*(B8/12)-P8&lt;0,"",COUNT(D8:O8)*(B8/12)-P8)</f>
        <v>33</v>
      </c>
    </row>
    <row r="9" spans="1:18" s="65" customFormat="1" ht="12.75">
      <c r="A9" s="79" t="s">
        <v>39</v>
      </c>
      <c r="B9" s="60">
        <f>SUMIF('R.NEUMOCOCO'!$C$3:$C$2258,"03-SANTA FE",'R.NEUMOCOCO'!$D$3:$D$2258)</f>
        <v>327</v>
      </c>
      <c r="C9" s="60">
        <f>SUMIF('R.NEUMOCOCO'!$C$3:$C$2258,"03-SANTA FE",'R.NEUMOCOCO'!$E$3:$E$2258)</f>
        <v>27.25</v>
      </c>
      <c r="D9" s="100">
        <f>SUMIF('R.NEUMOCOCO'!$C$3:$C$2258,"03-SANTA FE",'R.NEUMOCOCO'!$F$3:$F$2258)</f>
        <v>55</v>
      </c>
      <c r="E9" s="100">
        <f>SUMIF('R.NEUMOCOCO'!$C$3:$C$2258,"03-SANTA FE",'R.NEUMOCOCO'!$G$3:$G$2258)</f>
        <v>38</v>
      </c>
      <c r="F9" s="100">
        <f>SUMIF('R.NEUMOCOCO'!$C$3:$C$2258,"03-SANTA FE",'R.NEUMOCOCO'!$H$3:$H$2258)</f>
        <v>38</v>
      </c>
      <c r="G9" s="100">
        <f>SUMIF('R.NEUMOCOCO'!$C$3:$C$2258,"03-SANTA FE",'R.NEUMOCOCO'!$I$3:$I$2258)</f>
        <v>28</v>
      </c>
      <c r="H9" s="100">
        <f>SUMIF('R.NEUMOCOCO'!$C$3:$C$2258,"03-SANTA FE",'R.NEUMOCOCO'!$J$3:$J$2258)</f>
        <v>32</v>
      </c>
      <c r="I9" s="100">
        <f>SUMIF('R.NEUMOCOCO'!$C$3:$C$2258,"03-SANTA FE",'R.NEUMOCOCO'!$K$3:$K$2258)</f>
        <v>49</v>
      </c>
      <c r="J9" s="100">
        <f>SUMIF('R.NEUMOCOCO'!$C$3:$C$2258,"03-SANTA FE",'R.NEUMOCOCO'!$L$3:$L$2258)</f>
        <v>0</v>
      </c>
      <c r="K9" s="100">
        <f>SUMIF('R.NEUMOCOCO'!$C$3:$C$2258,"03-SANTA FE",'R.NEUMOCOCO'!$M$3:$M$2258)</f>
        <v>0</v>
      </c>
      <c r="L9" s="100">
        <f>SUMIF('R.NEUMOCOCO'!$C$3:$C$2258,"03-SANTA FE",'R.NEUMOCOCO'!$N$3:$N$2258)</f>
        <v>0</v>
      </c>
      <c r="M9" s="100">
        <f>SUMIF('R.NEUMOCOCO'!$C$3:$C$2258,"03-SANTA FE",'R.NEUMOCOCO'!$O$3:$O$2258)</f>
        <v>0</v>
      </c>
      <c r="N9" s="100">
        <f>SUMIF('R.NEUMOCOCO'!$C$3:$C$2258,"03-SANTA FE",'R.NEUMOCOCO'!$P$3:$P$2258)</f>
        <v>0</v>
      </c>
      <c r="O9" s="100">
        <f>SUMIF('R.NEUMOCOCO'!$C$3:$C$2258,"03-SANTA FE",'R.NEUMOCOCO'!$Q$3:$Q$2258)</f>
        <v>0</v>
      </c>
      <c r="P9" s="98">
        <f t="shared" si="0"/>
        <v>240</v>
      </c>
      <c r="Q9" s="60">
        <f t="shared" si="1"/>
        <v>73.39449541284404</v>
      </c>
      <c r="R9" s="98">
        <f t="shared" si="2"/>
        <v>87</v>
      </c>
    </row>
    <row r="10" spans="1:18" s="65" customFormat="1" ht="12.75">
      <c r="A10" s="79" t="s">
        <v>38</v>
      </c>
      <c r="B10" s="60">
        <f>SUMIF('R.NEUMOCOCO'!$C$3:$C$2258,"04-SAN CRISTOBAL",'R.NEUMOCOCO'!$D$3:$D$2258)</f>
        <v>1718</v>
      </c>
      <c r="C10" s="60">
        <f>SUMIF('R.NEUMOCOCO'!$C$3:$C$2258,"04-SAN CRISTOBAL",'R.NEUMOCOCO'!$E$3:$E$2258)</f>
        <v>143.16666666666666</v>
      </c>
      <c r="D10" s="100">
        <f>SUMIF('R.NEUMOCOCO'!$C$3:$C$2258,"04-SAN CRISTOBAL",'R.NEUMOCOCO'!$F$3:$F$2258)</f>
        <v>176</v>
      </c>
      <c r="E10" s="100">
        <f>SUMIF('R.NEUMOCOCO'!$C$3:$C$2258,"04-SAN CRISTOBAL",'R.NEUMOCOCO'!$G$3:$G$2258)</f>
        <v>151</v>
      </c>
      <c r="F10" s="100">
        <f>SUMIF('R.NEUMOCOCO'!$C$3:$C$2258,"04-SAN CRISTOBAL",'R.NEUMOCOCO'!$H$3:$H$2258)</f>
        <v>177</v>
      </c>
      <c r="G10" s="100">
        <f>SUMIF('R.NEUMOCOCO'!$C$3:$C$2258,"04-SAN CRISTOBAL",'R.NEUMOCOCO'!$I$3:$I$2258)</f>
        <v>183</v>
      </c>
      <c r="H10" s="100">
        <f>SUMIF('R.NEUMOCOCO'!$C$3:$C$2258,"04-SAN CRISTOBAL",'R.NEUMOCOCO'!$J$3:$J$2258)</f>
        <v>175</v>
      </c>
      <c r="I10" s="100">
        <f>SUMIF('R.NEUMOCOCO'!$C$3:$C$2258,"04-SAN CRISTOBAL",'R.NEUMOCOCO'!$K$3:$K$2258)</f>
        <v>177</v>
      </c>
      <c r="J10" s="100">
        <f>SUMIF('R.NEUMOCOCO'!$C$3:$C$2258,"04-SAN CRISTOBAL",'R.NEUMOCOCO'!$L$3:$L$2258)</f>
        <v>0</v>
      </c>
      <c r="K10" s="100">
        <f>SUMIF('R.NEUMOCOCO'!$C$3:$C$2258,"04-SAN CRISTOBAL",'R.NEUMOCOCO'!$M$3:$M$2258)</f>
        <v>0</v>
      </c>
      <c r="L10" s="100">
        <f>SUMIF('R.NEUMOCOCO'!$C$3:$C$2258,"04-SAN CRISTOBAL",'R.NEUMOCOCO'!$N$3:$N$2258)</f>
        <v>0</v>
      </c>
      <c r="M10" s="100">
        <f>SUMIF('R.NEUMOCOCO'!$C$3:$C$2258,"04-SAN CRISTOBAL",'R.NEUMOCOCO'!$O$3:$O$2258)</f>
        <v>0</v>
      </c>
      <c r="N10" s="100">
        <f>SUMIF('R.NEUMOCOCO'!$C$3:$C$2258,"04-SAN CRISTOBAL",'R.NEUMOCOCO'!$P$3:$P$2258)</f>
        <v>0</v>
      </c>
      <c r="O10" s="100">
        <f>SUMIF('R.NEUMOCOCO'!$C$3:$C$2258,"04-SAN CRISTOBAL",'R.NEUMOCOCO'!$Q$3:$Q$2258)</f>
        <v>0</v>
      </c>
      <c r="P10" s="98">
        <f t="shared" si="0"/>
        <v>1039</v>
      </c>
      <c r="Q10" s="60">
        <f t="shared" si="1"/>
        <v>60.47729918509895</v>
      </c>
      <c r="R10" s="98">
        <f t="shared" si="2"/>
        <v>679</v>
      </c>
    </row>
    <row r="11" spans="1:18" s="65" customFormat="1" ht="12.75">
      <c r="A11" s="79" t="s">
        <v>45</v>
      </c>
      <c r="B11" s="60">
        <f>SUMIF('R.NEUMOCOCO'!$C$3:$C$2258,"05-USME",'R.NEUMOCOCO'!$D$3:$D$2258)</f>
        <v>612</v>
      </c>
      <c r="C11" s="60">
        <f>SUMIF('R.NEUMOCOCO'!$C$3:$C$2258,"05-USME",'R.NEUMOCOCO'!$E$3:$E$2258)</f>
        <v>51</v>
      </c>
      <c r="D11" s="100">
        <f>SUMIF('R.NEUMOCOCO'!$C$3:$C$2258,"05-USME",'R.NEUMOCOCO'!$F$3:$F$2258)</f>
        <v>78</v>
      </c>
      <c r="E11" s="100">
        <f>SUMIF('R.NEUMOCOCO'!$C$3:$C$2258,"05-USME",'R.NEUMOCOCO'!$G$3:$G$2258)</f>
        <v>66</v>
      </c>
      <c r="F11" s="100">
        <f>SUMIF('R.NEUMOCOCO'!$C$3:$C$2258,"05-USME",'R.NEUMOCOCO'!$H$3:$H$2258)</f>
        <v>70</v>
      </c>
      <c r="G11" s="100">
        <f>SUMIF('R.NEUMOCOCO'!$C$3:$C$2258,"05-USME",'R.NEUMOCOCO'!$I$3:$I$2258)</f>
        <v>56</v>
      </c>
      <c r="H11" s="100">
        <f>SUMIF('R.NEUMOCOCO'!$C$3:$C$2258,"05-USME",'R.NEUMOCOCO'!$J$3:$J$2258)</f>
        <v>33</v>
      </c>
      <c r="I11" s="100">
        <f>SUMIF('R.NEUMOCOCO'!$C$3:$C$2258,"05-USME",'R.NEUMOCOCO'!$K$3:$K$2258)</f>
        <v>37</v>
      </c>
      <c r="J11" s="100">
        <f>SUMIF('R.NEUMOCOCO'!$C$3:$C$2258,"05-USME",'R.NEUMOCOCO'!$L$3:$L$2258)</f>
        <v>0</v>
      </c>
      <c r="K11" s="100">
        <f>SUMIF('R.NEUMOCOCO'!$C$3:$C$2258,"05-USME",'R.NEUMOCOCO'!$M$3:$M$2258)</f>
        <v>0</v>
      </c>
      <c r="L11" s="100">
        <f>SUMIF('R.NEUMOCOCO'!$C$3:$C$2258,"05-USME",'R.NEUMOCOCO'!$N$3:$N$2258)</f>
        <v>0</v>
      </c>
      <c r="M11" s="100">
        <f>SUMIF('R.NEUMOCOCO'!$C$3:$C$2258,"05-USME",'R.NEUMOCOCO'!$O$3:$O$2258)</f>
        <v>0</v>
      </c>
      <c r="N11" s="100">
        <f>SUMIF('R.NEUMOCOCO'!$C$3:$C$2258,"05-USME",'R.NEUMOCOCO'!$P$3:$P$2258)</f>
        <v>0</v>
      </c>
      <c r="O11" s="100">
        <f>SUMIF('R.NEUMOCOCO'!$C$3:$C$2258,"05-USME",'R.NEUMOCOCO'!$Q$3:$Q$2258)</f>
        <v>0</v>
      </c>
      <c r="P11" s="98">
        <f t="shared" si="0"/>
        <v>340</v>
      </c>
      <c r="Q11" s="60">
        <f t="shared" si="1"/>
        <v>55.55555555555556</v>
      </c>
      <c r="R11" s="98">
        <f t="shared" si="2"/>
        <v>272</v>
      </c>
    </row>
    <row r="12" spans="1:18" s="65" customFormat="1" ht="12.75">
      <c r="A12" s="79" t="s">
        <v>43</v>
      </c>
      <c r="B12" s="60">
        <f>SUMIF('R.NEUMOCOCO'!$C$3:$C$2258,"06-TUNJUELITO",'R.NEUMOCOCO'!$D$3:$D$2258)</f>
        <v>249</v>
      </c>
      <c r="C12" s="60">
        <f>SUMIF('R.NEUMOCOCO'!$C$3:$C$2258,"06-TUNJUELITO",'R.NEUMOCOCO'!$E$3:$E$2258)</f>
        <v>20.75</v>
      </c>
      <c r="D12" s="100">
        <f>SUMIF('R.NEUMOCOCO'!$C$3:$C$2258,"06-TUNJUELITO",'R.NEUMOCOCO'!$F$3:$F$2258)</f>
        <v>47</v>
      </c>
      <c r="E12" s="100">
        <f>SUMIF('R.NEUMOCOCO'!$C$3:$C$2258,"06-TUNJUELITO",'R.NEUMOCOCO'!$G$3:$G$2258)</f>
        <v>38</v>
      </c>
      <c r="F12" s="100">
        <f>SUMIF('R.NEUMOCOCO'!$C$3:$C$2258,"06-TUNJUELITO",'R.NEUMOCOCO'!$H$3:$H$2258)</f>
        <v>39</v>
      </c>
      <c r="G12" s="100">
        <f>SUMIF('R.NEUMOCOCO'!$C$3:$C$2258,"06-TUNJUELITO",'R.NEUMOCOCO'!$I$3:$I$2258)</f>
        <v>52</v>
      </c>
      <c r="H12" s="100">
        <f>SUMIF('R.NEUMOCOCO'!$C$3:$C$2258,"06-TUNJUELITO",'R.NEUMOCOCO'!$J$3:$J$2258)</f>
        <v>27</v>
      </c>
      <c r="I12" s="100">
        <f>SUMIF('R.NEUMOCOCO'!$C$3:$C$2258,"06-TUNJUELITO",'R.NEUMOCOCO'!$K$3:$K$2258)</f>
        <v>45</v>
      </c>
      <c r="J12" s="100">
        <f>SUMIF('R.NEUMOCOCO'!$C$3:$C$2258,"06-TUNJUELITO",'R.NEUMOCOCO'!$L$3:$L$2258)</f>
        <v>0</v>
      </c>
      <c r="K12" s="100">
        <f>SUMIF('R.NEUMOCOCO'!$C$3:$C$2258,"06-TUNJUELITO",'R.NEUMOCOCO'!$M$3:$M$2258)</f>
        <v>0</v>
      </c>
      <c r="L12" s="100">
        <f>SUMIF('R.NEUMOCOCO'!$C$3:$C$2258,"06-TUNJUELITO",'R.NEUMOCOCO'!$N$3:$N$2258)</f>
        <v>0</v>
      </c>
      <c r="M12" s="100">
        <f>SUMIF('R.NEUMOCOCO'!$C$3:$C$2258,"06-TUNJUELITO",'R.NEUMOCOCO'!$O$3:$O$2258)</f>
        <v>0</v>
      </c>
      <c r="N12" s="100">
        <f>SUMIF('R.NEUMOCOCO'!$C$3:$C$2258,"06-TUNJUELITO",'R.NEUMOCOCO'!$P$3:$P$2258)</f>
        <v>0</v>
      </c>
      <c r="O12" s="100">
        <f>SUMIF('R.NEUMOCOCO'!$C$3:$C$2258,"06-TUNJUELITO",'R.NEUMOCOCO'!$Q$3:$Q$2258)</f>
        <v>0</v>
      </c>
      <c r="P12" s="98">
        <f t="shared" si="0"/>
        <v>248</v>
      </c>
      <c r="Q12" s="60">
        <f t="shared" si="1"/>
        <v>99.59839357429719</v>
      </c>
      <c r="R12" s="98">
        <f t="shared" si="2"/>
        <v>1</v>
      </c>
    </row>
    <row r="13" spans="1:18" s="65" customFormat="1" ht="12.75">
      <c r="A13" s="79" t="s">
        <v>28</v>
      </c>
      <c r="B13" s="60">
        <f>SUMIF('R.NEUMOCOCO'!$C$3:$C$2258,"07-BOSA",'R.NEUMOCOCO'!$D$3:$D$2258)</f>
        <v>952</v>
      </c>
      <c r="C13" s="60">
        <f>SUMIF('R.NEUMOCOCO'!$C$3:$C$2258,"07-BOSA",'R.NEUMOCOCO'!$E$3:$E$2258)</f>
        <v>79.33333333333333</v>
      </c>
      <c r="D13" s="100">
        <f>SUMIF('R.NEUMOCOCO'!$C$3:$C$2258,"07-BOSA",'R.NEUMOCOCO'!$F$3:$F$2258)</f>
        <v>180</v>
      </c>
      <c r="E13" s="100">
        <f>SUMIF('R.NEUMOCOCO'!$C$3:$C$2258,"07-BOSA",'R.NEUMOCOCO'!$G$3:$G$2258)</f>
        <v>136</v>
      </c>
      <c r="F13" s="100">
        <f>SUMIF('R.NEUMOCOCO'!$C$3:$C$2258,"07-BOSA",'R.NEUMOCOCO'!$H$3:$H$2258)</f>
        <v>138</v>
      </c>
      <c r="G13" s="100">
        <f>SUMIF('R.NEUMOCOCO'!$C$3:$C$2258,"07-BOSA",'R.NEUMOCOCO'!$I$3:$I$2258)</f>
        <v>129</v>
      </c>
      <c r="H13" s="100">
        <f>SUMIF('R.NEUMOCOCO'!$C$3:$C$2258,"07-BOSA",'R.NEUMOCOCO'!$J$3:$J$2258)</f>
        <v>166</v>
      </c>
      <c r="I13" s="100">
        <f>SUMIF('R.NEUMOCOCO'!$C$3:$C$2258,"07-BOSA",'R.NEUMOCOCO'!$K$3:$K$2258)</f>
        <v>159</v>
      </c>
      <c r="J13" s="100">
        <f>SUMIF('R.NEUMOCOCO'!$C$3:$C$2258,"07-BOSA",'R.NEUMOCOCO'!$L$3:$L$2258)</f>
        <v>0</v>
      </c>
      <c r="K13" s="100">
        <f>SUMIF('R.NEUMOCOCO'!$C$3:$C$2258,"07-BOSA",'R.NEUMOCOCO'!$M$3:$M$2258)</f>
        <v>0</v>
      </c>
      <c r="L13" s="100">
        <f>SUMIF('R.NEUMOCOCO'!$C$3:$C$2258,"07-BOSA",'R.NEUMOCOCO'!$N$3:$N$2258)</f>
        <v>0</v>
      </c>
      <c r="M13" s="100">
        <f>SUMIF('R.NEUMOCOCO'!$C$3:$C$2258,"07-BOSA",'R.NEUMOCOCO'!$O$3:$O$2258)</f>
        <v>0</v>
      </c>
      <c r="N13" s="100">
        <f>SUMIF('R.NEUMOCOCO'!$C$3:$C$2258,"07-BOSA",'R.NEUMOCOCO'!$P$3:$P$2258)</f>
        <v>0</v>
      </c>
      <c r="O13" s="100">
        <f>SUMIF('R.NEUMOCOCO'!$C$3:$C$2258,"07-BOSA",'R.NEUMOCOCO'!$Q$3:$Q$2258)</f>
        <v>0</v>
      </c>
      <c r="P13" s="98">
        <f t="shared" si="0"/>
        <v>908</v>
      </c>
      <c r="Q13" s="60">
        <f t="shared" si="1"/>
        <v>95.3781512605042</v>
      </c>
      <c r="R13" s="98">
        <f t="shared" si="2"/>
        <v>44</v>
      </c>
    </row>
    <row r="14" spans="1:18" s="65" customFormat="1" ht="12.75">
      <c r="A14" s="79" t="s">
        <v>34</v>
      </c>
      <c r="B14" s="60">
        <f>SUMIF('R.NEUMOCOCO'!$C$3:$C$2258,"08-KENNEDY",'R.NEUMOCOCO'!$D$3:$D$2258)</f>
        <v>100</v>
      </c>
      <c r="C14" s="60">
        <f>SUMIF('R.NEUMOCOCO'!$C$3:$C$2258,"08-KENNEDY",'R.NEUMOCOCO'!$E$3:$E$2258)</f>
        <v>8.333333333333334</v>
      </c>
      <c r="D14" s="100">
        <f>SUMIF('R.NEUMOCOCO'!$C$3:$C$2258,"08-KENNEDY",'R.NEUMOCOCO'!$F$3:$F$2258)</f>
        <v>73</v>
      </c>
      <c r="E14" s="100">
        <f>SUMIF('R.NEUMOCOCO'!$C$3:$C$2258,"08-KENNEDY",'R.NEUMOCOCO'!$G$3:$G$2258)</f>
        <v>85</v>
      </c>
      <c r="F14" s="100">
        <f>SUMIF('R.NEUMOCOCO'!$C$3:$C$2258,"08-KENNEDY",'R.NEUMOCOCO'!$H$3:$H$2258)</f>
        <v>56</v>
      </c>
      <c r="G14" s="100">
        <f>SUMIF('R.NEUMOCOCO'!$C$3:$C$2258,"08-KENNEDY",'R.NEUMOCOCO'!$I$3:$I$2258)</f>
        <v>83</v>
      </c>
      <c r="H14" s="100">
        <f>SUMIF('R.NEUMOCOCO'!$C$3:$C$2258,"08-KENNEDY",'R.NEUMOCOCO'!$J$3:$J$2258)</f>
        <v>93</v>
      </c>
      <c r="I14" s="100">
        <f>SUMIF('R.NEUMOCOCO'!$C$3:$C$2258,"08-KENNEDY",'R.NEUMOCOCO'!$K$3:$K$2258)</f>
        <v>93</v>
      </c>
      <c r="J14" s="100">
        <f>SUMIF('R.NEUMOCOCO'!$C$3:$C$2258,"08-KENNEDY",'R.NEUMOCOCO'!$L$3:$L$2258)</f>
        <v>0</v>
      </c>
      <c r="K14" s="100">
        <f>SUMIF('R.NEUMOCOCO'!$C$3:$C$2258,"08-KENNEDY",'R.NEUMOCOCO'!$M$3:$M$2258)</f>
        <v>0</v>
      </c>
      <c r="L14" s="100">
        <f>SUMIF('R.NEUMOCOCO'!$C$3:$C$2258,"08-KENNEDY",'R.NEUMOCOCO'!$N$3:$N$2258)</f>
        <v>0</v>
      </c>
      <c r="M14" s="100">
        <f>SUMIF('R.NEUMOCOCO'!$C$3:$C$2258,"08-KENNEDY",'R.NEUMOCOCO'!$O$3:$O$2258)</f>
        <v>0</v>
      </c>
      <c r="N14" s="100">
        <f>SUMIF('R.NEUMOCOCO'!$C$3:$C$2258,"08-KENNEDY",'R.NEUMOCOCO'!$P$3:$P$2258)</f>
        <v>0</v>
      </c>
      <c r="O14" s="100">
        <f>SUMIF('R.NEUMOCOCO'!$C$3:$C$2258,"08-KENNEDY",'R.NEUMOCOCO'!$Q$3:$Q$2258)</f>
        <v>0</v>
      </c>
      <c r="P14" s="98">
        <f t="shared" si="0"/>
        <v>483</v>
      </c>
      <c r="Q14" s="60">
        <f t="shared" si="1"/>
        <v>483</v>
      </c>
      <c r="R14" s="98">
        <f t="shared" si="2"/>
      </c>
    </row>
    <row r="15" spans="1:18" s="65" customFormat="1" ht="12.75">
      <c r="A15" s="79" t="s">
        <v>33</v>
      </c>
      <c r="B15" s="60">
        <f>SUMIF('R.NEUMOCOCO'!$C$3:$C$2258,"09-FONTIBON",'R.NEUMOCOCO'!$D$3:$D$2258)</f>
        <v>142</v>
      </c>
      <c r="C15" s="60">
        <f>SUMIF('R.NEUMOCOCO'!$C$3:$C$2258,"09-FONTIBON",'R.NEUMOCOCO'!$E$3:$E$2258)</f>
        <v>11.833333333333334</v>
      </c>
      <c r="D15" s="100">
        <f>SUMIF('R.NEUMOCOCO'!$C$3:$C$2258,"09-FONTIBON",'R.NEUMOCOCO'!$F$3:$F$2258)</f>
        <v>33</v>
      </c>
      <c r="E15" s="100">
        <f>SUMIF('R.NEUMOCOCO'!$C$3:$C$2258,"09-FONTIBON",'R.NEUMOCOCO'!$G$3:$G$2258)</f>
        <v>37</v>
      </c>
      <c r="F15" s="100">
        <f>SUMIF('R.NEUMOCOCO'!$C$3:$C$2258,"09-FONTIBON",'R.NEUMOCOCO'!$H$3:$H$2258)</f>
        <v>37</v>
      </c>
      <c r="G15" s="100">
        <f>SUMIF('R.NEUMOCOCO'!$C$3:$C$2258,"09-FONTIBON",'R.NEUMOCOCO'!$I$3:$I$2258)</f>
        <v>34</v>
      </c>
      <c r="H15" s="100">
        <f>SUMIF('R.NEUMOCOCO'!$C$3:$C$2258,"09-FONTIBON",'R.NEUMOCOCO'!$J$3:$J$2258)</f>
        <v>31</v>
      </c>
      <c r="I15" s="100">
        <f>SUMIF('R.NEUMOCOCO'!$C$3:$C$2258,"09-FONTIBON",'R.NEUMOCOCO'!$K$3:$K$2258)</f>
        <v>24</v>
      </c>
      <c r="J15" s="100">
        <f>SUMIF('R.NEUMOCOCO'!$C$3:$C$2258,"09-FONTIBON",'R.NEUMOCOCO'!$L$3:$L$2258)</f>
        <v>0</v>
      </c>
      <c r="K15" s="100">
        <f>SUMIF('R.NEUMOCOCO'!$C$3:$C$2258,"09-FONTIBON",'R.NEUMOCOCO'!$M$3:$M$2258)</f>
        <v>0</v>
      </c>
      <c r="L15" s="100">
        <f>SUMIF('R.NEUMOCOCO'!$C$3:$C$2258,"09-FONTIBON",'R.NEUMOCOCO'!$N$3:$N$2258)</f>
        <v>0</v>
      </c>
      <c r="M15" s="100">
        <f>SUMIF('R.NEUMOCOCO'!$C$3:$C$2258,"09-FONTIBON",'R.NEUMOCOCO'!$O$3:$O$2258)</f>
        <v>0</v>
      </c>
      <c r="N15" s="100">
        <f>SUMIF('R.NEUMOCOCO'!$C$3:$C$2258,"09-FONTIBON",'R.NEUMOCOCO'!$P$3:$P$2258)</f>
        <v>0</v>
      </c>
      <c r="O15" s="100">
        <f>SUMIF('R.NEUMOCOCO'!$C$3:$C$2258,"09-FONTIBON",'R.NEUMOCOCO'!$Q$3:$Q$2258)</f>
        <v>0</v>
      </c>
      <c r="P15" s="98">
        <f t="shared" si="0"/>
        <v>196</v>
      </c>
      <c r="Q15" s="60">
        <f t="shared" si="1"/>
        <v>138.0281690140845</v>
      </c>
      <c r="R15" s="98">
        <f t="shared" si="2"/>
      </c>
    </row>
    <row r="16" spans="1:18" s="65" customFormat="1" ht="12.75">
      <c r="A16" s="79" t="s">
        <v>32</v>
      </c>
      <c r="B16" s="60">
        <f>SUMIF('R.NEUMOCOCO'!$C$3:$C$2258,"10-ENGATIVA",'R.NEUMOCOCO'!$D$3:$D$2258)</f>
        <v>200</v>
      </c>
      <c r="C16" s="60">
        <f>SUMIF('R.NEUMOCOCO'!$C$3:$C$2258,"10-ENGATIVA",'R.NEUMOCOCO'!$E$3:$E$2258)</f>
        <v>16.666666666666668</v>
      </c>
      <c r="D16" s="100">
        <f>SUMIF('R.NEUMOCOCO'!$C$3:$C$2258,"10-ENGATIVA",'R.NEUMOCOCO'!$F$3:$F$2258)</f>
        <v>72</v>
      </c>
      <c r="E16" s="100">
        <f>SUMIF('R.NEUMOCOCO'!$C$3:$C$2258,"10-ENGATIVA",'R.NEUMOCOCO'!$G$3:$G$2258)</f>
        <v>79</v>
      </c>
      <c r="F16" s="100">
        <f>SUMIF('R.NEUMOCOCO'!$C$3:$C$2258,"10-ENGATIVA",'R.NEUMOCOCO'!$H$3:$H$2258)</f>
        <v>72</v>
      </c>
      <c r="G16" s="100">
        <f>SUMIF('R.NEUMOCOCO'!$C$3:$C$2258,"10-ENGATIVA",'R.NEUMOCOCO'!$I$3:$I$2258)</f>
        <v>79</v>
      </c>
      <c r="H16" s="100">
        <f>SUMIF('R.NEUMOCOCO'!$C$3:$C$2258,"10-ENGATIVA",'R.NEUMOCOCO'!$J$3:$J$2258)</f>
        <v>65</v>
      </c>
      <c r="I16" s="100">
        <f>SUMIF('R.NEUMOCOCO'!$C$3:$C$2258,"10-ENGATIVA",'R.NEUMOCOCO'!$K$3:$K$2258)</f>
        <v>84</v>
      </c>
      <c r="J16" s="100">
        <f>SUMIF('R.NEUMOCOCO'!$C$3:$C$2258,"10-ENGATIVA",'R.NEUMOCOCO'!$L$3:$L$2258)</f>
        <v>0</v>
      </c>
      <c r="K16" s="100">
        <f>SUMIF('R.NEUMOCOCO'!$C$3:$C$2258,"10-ENGATIVA",'R.NEUMOCOCO'!$M$3:$M$2258)</f>
        <v>0</v>
      </c>
      <c r="L16" s="100">
        <f>SUMIF('R.NEUMOCOCO'!$C$3:$C$2258,"10-ENGATIVA",'R.NEUMOCOCO'!$N$3:$N$2258)</f>
        <v>0</v>
      </c>
      <c r="M16" s="100">
        <f>SUMIF('R.NEUMOCOCO'!$C$3:$C$2258,"10-ENGATIVA",'R.NEUMOCOCO'!$O$3:$O$2258)</f>
        <v>0</v>
      </c>
      <c r="N16" s="100">
        <f>SUMIF('R.NEUMOCOCO'!$C$3:$C$2258,"10-ENGATIVA",'R.NEUMOCOCO'!$P$3:$P$2258)</f>
        <v>0</v>
      </c>
      <c r="O16" s="100">
        <f>SUMIF('R.NEUMOCOCO'!$C$3:$C$2258,"10-ENGATIVA",'R.NEUMOCOCO'!$Q$3:$Q$2258)</f>
        <v>0</v>
      </c>
      <c r="P16" s="98">
        <f t="shared" si="0"/>
        <v>451</v>
      </c>
      <c r="Q16" s="60">
        <f t="shared" si="1"/>
        <v>225.5</v>
      </c>
      <c r="R16" s="98">
        <f t="shared" si="2"/>
      </c>
    </row>
    <row r="17" spans="1:18" s="65" customFormat="1" ht="12.75">
      <c r="A17" s="79" t="s">
        <v>40</v>
      </c>
      <c r="B17" s="60">
        <f>SUMIF('R.NEUMOCOCO'!$C$3:$C$2258,"11-SUBA",'R.NEUMOCOCO'!$D$3:$D$2258)</f>
        <v>437</v>
      </c>
      <c r="C17" s="60">
        <f>SUMIF('R.NEUMOCOCO'!$C$3:$C$2258,"11-SUBA",'R.NEUMOCOCO'!$E$3:$E$2258)</f>
        <v>36.416666666666664</v>
      </c>
      <c r="D17" s="100">
        <f>SUMIF('R.NEUMOCOCO'!$C$3:$C$2258,"11-SUBA",'R.NEUMOCOCO'!$F$3:$F$2258)</f>
        <v>186</v>
      </c>
      <c r="E17" s="100">
        <f>SUMIF('R.NEUMOCOCO'!$C$3:$C$2258,"11-SUBA",'R.NEUMOCOCO'!$G$3:$G$2258)</f>
        <v>175</v>
      </c>
      <c r="F17" s="100">
        <f>SUMIF('R.NEUMOCOCO'!$C$3:$C$2258,"11-SUBA",'R.NEUMOCOCO'!$H$3:$H$2258)</f>
        <v>185</v>
      </c>
      <c r="G17" s="100">
        <f>SUMIF('R.NEUMOCOCO'!$C$3:$C$2258,"11-SUBA",'R.NEUMOCOCO'!$I$3:$I$2258)</f>
        <v>234</v>
      </c>
      <c r="H17" s="100">
        <f>SUMIF('R.NEUMOCOCO'!$C$3:$C$2258,"11-SUBA",'R.NEUMOCOCO'!$J$3:$J$2258)</f>
        <v>167</v>
      </c>
      <c r="I17" s="100">
        <f>SUMIF('R.NEUMOCOCO'!$C$3:$C$2258,"11-SUBA",'R.NEUMOCOCO'!$K$3:$K$2258)</f>
        <v>171</v>
      </c>
      <c r="J17" s="100">
        <f>SUMIF('R.NEUMOCOCO'!$C$3:$C$2258,"11-SUBA",'R.NEUMOCOCO'!$L$3:$L$2258)</f>
        <v>0</v>
      </c>
      <c r="K17" s="100">
        <f>SUMIF('R.NEUMOCOCO'!$C$3:$C$2258,"11-SUBA",'R.NEUMOCOCO'!$M$3:$M$2258)</f>
        <v>0</v>
      </c>
      <c r="L17" s="100">
        <f>SUMIF('R.NEUMOCOCO'!$C$3:$C$2258,"11-SUBA",'R.NEUMOCOCO'!$N$3:$N$2258)</f>
        <v>0</v>
      </c>
      <c r="M17" s="100">
        <f>SUMIF('R.NEUMOCOCO'!$C$3:$C$2258,"11-SUBA",'R.NEUMOCOCO'!$O$3:$O$2258)</f>
        <v>0</v>
      </c>
      <c r="N17" s="100">
        <f>SUMIF('R.NEUMOCOCO'!$C$3:$C$2258,"11-SUBA",'R.NEUMOCOCO'!$P$3:$P$2258)</f>
        <v>0</v>
      </c>
      <c r="O17" s="100">
        <f>SUMIF('R.NEUMOCOCO'!$C$3:$C$2258,"11-SUBA",'R.NEUMOCOCO'!$Q$3:$Q$2258)</f>
        <v>0</v>
      </c>
      <c r="P17" s="98">
        <f t="shared" si="0"/>
        <v>1118</v>
      </c>
      <c r="Q17" s="60">
        <f t="shared" si="1"/>
        <v>255.83524027459956</v>
      </c>
      <c r="R17" s="98">
        <f t="shared" si="2"/>
      </c>
    </row>
    <row r="18" spans="1:18" s="65" customFormat="1" ht="12.75">
      <c r="A18" s="79" t="s">
        <v>27</v>
      </c>
      <c r="B18" s="60">
        <f>SUMIF('R.NEUMOCOCO'!$C$3:$C$2258,"12-BARRIOS UNIDOS",'R.NEUMOCOCO'!$D$3:$D$2258)</f>
        <v>156</v>
      </c>
      <c r="C18" s="60">
        <f>SUMIF('R.NEUMOCOCO'!$C$3:$C$2258,"12-BARRIOS UNIDOS",'R.NEUMOCOCO'!$E$3:$E$2258)</f>
        <v>13</v>
      </c>
      <c r="D18" s="100">
        <f>SUMIF('R.NEUMOCOCO'!$C$3:$C$2258,"12-BARRIOS UNIDOS",'R.NEUMOCOCO'!$F$3:$F$2258)</f>
        <v>32</v>
      </c>
      <c r="E18" s="100">
        <f>SUMIF('R.NEUMOCOCO'!$C$3:$C$2258,"12-BARRIOS UNIDOS",'R.NEUMOCOCO'!$G$3:$G$2258)</f>
        <v>42</v>
      </c>
      <c r="F18" s="100">
        <f>SUMIF('R.NEUMOCOCO'!$C$3:$C$2258,"12-BARRIOS UNIDOS",'R.NEUMOCOCO'!$H$3:$H$2258)</f>
        <v>30</v>
      </c>
      <c r="G18" s="100">
        <f>SUMIF('R.NEUMOCOCO'!$C$3:$C$2258,"12-BARRIOS UNIDOS",'R.NEUMOCOCO'!$I$3:$I$2258)</f>
        <v>34</v>
      </c>
      <c r="H18" s="100">
        <f>SUMIF('R.NEUMOCOCO'!$C$3:$C$2258,"12-BARRIOS UNIDOS",'R.NEUMOCOCO'!$J$3:$J$2258)</f>
        <v>37</v>
      </c>
      <c r="I18" s="100">
        <f>SUMIF('R.NEUMOCOCO'!$C$3:$C$2258,"12-BARRIOS UNIDOS",'R.NEUMOCOCO'!$K$3:$K$2258)</f>
        <v>40</v>
      </c>
      <c r="J18" s="100">
        <f>SUMIF('R.NEUMOCOCO'!$C$3:$C$2258,"12-BARRIOS UNIDOS",'R.NEUMOCOCO'!$L$3:$L$2258)</f>
        <v>0</v>
      </c>
      <c r="K18" s="100">
        <f>SUMIF('R.NEUMOCOCO'!$C$3:$C$2258,"12-BARRIOS UNIDOS",'R.NEUMOCOCO'!$M$3:$M$2258)</f>
        <v>0</v>
      </c>
      <c r="L18" s="100">
        <f>SUMIF('R.NEUMOCOCO'!$C$3:$C$2258,"12-BARRIOS UNIDOS",'R.NEUMOCOCO'!$N$3:$N$2258)</f>
        <v>0</v>
      </c>
      <c r="M18" s="100">
        <f>SUMIF('R.NEUMOCOCO'!$C$3:$C$2258,"12-BARRIOS UNIDOS",'R.NEUMOCOCO'!$O$3:$O$2258)</f>
        <v>0</v>
      </c>
      <c r="N18" s="100">
        <f>SUMIF('R.NEUMOCOCO'!$C$3:$C$2258,"12-BARRIOS UNIDOS",'R.NEUMOCOCO'!$P$3:$P$2258)</f>
        <v>0</v>
      </c>
      <c r="O18" s="100">
        <f>SUMIF('R.NEUMOCOCO'!$C$3:$C$2258,"12-BARRIOS UNIDOS",'R.NEUMOCOCO'!$Q$3:$Q$2258)</f>
        <v>0</v>
      </c>
      <c r="P18" s="98">
        <f t="shared" si="0"/>
        <v>215</v>
      </c>
      <c r="Q18" s="60">
        <f t="shared" si="1"/>
        <v>137.82051282051282</v>
      </c>
      <c r="R18" s="98">
        <f t="shared" si="2"/>
      </c>
    </row>
    <row r="19" spans="1:18" s="65" customFormat="1" ht="12.75">
      <c r="A19" s="79" t="s">
        <v>42</v>
      </c>
      <c r="B19" s="60">
        <f>SUMIF('R.NEUMOCOCO'!$C$3:$C$2258,"13-TEUSAQUILLO",'R.NEUMOCOCO'!$D$3:$D$2258)</f>
        <v>120</v>
      </c>
      <c r="C19" s="60">
        <f>SUMIF('R.NEUMOCOCO'!$C$3:$C$2258,"13-TEUSAQUILLO",'R.NEUMOCOCO'!$E$3:$E$2258)</f>
        <v>10</v>
      </c>
      <c r="D19" s="100">
        <f>SUMIF('R.NEUMOCOCO'!$C$3:$C$2258,"13-TEUSAQUILLO",'R.NEUMOCOCO'!$F$3:$F$2258)</f>
        <v>11</v>
      </c>
      <c r="E19" s="100">
        <f>SUMIF('R.NEUMOCOCO'!$C$3:$C$2258,"13-TEUSAQUILLO",'R.NEUMOCOCO'!$G$3:$G$2258)</f>
        <v>6</v>
      </c>
      <c r="F19" s="100">
        <f>SUMIF('R.NEUMOCOCO'!$C$3:$C$2258,"13-TEUSAQUILLO",'R.NEUMOCOCO'!$H$3:$H$2258)</f>
        <v>9</v>
      </c>
      <c r="G19" s="100">
        <f>SUMIF('R.NEUMOCOCO'!$C$3:$C$2258,"13-TEUSAQUILLO",'R.NEUMOCOCO'!$I$3:$I$2258)</f>
        <v>6</v>
      </c>
      <c r="H19" s="100">
        <f>SUMIF('R.NEUMOCOCO'!$C$3:$C$2258,"13-TEUSAQUILLO",'R.NEUMOCOCO'!$J$3:$J$2258)</f>
        <v>9</v>
      </c>
      <c r="I19" s="100">
        <f>SUMIF('R.NEUMOCOCO'!$C$3:$C$2258,"13-TEUSAQUILLO",'R.NEUMOCOCO'!$K$3:$K$2258)</f>
        <v>7</v>
      </c>
      <c r="J19" s="100">
        <f>SUMIF('R.NEUMOCOCO'!$C$3:$C$2258,"13-TEUSAQUILLO",'R.NEUMOCOCO'!$L$3:$L$2258)</f>
        <v>0</v>
      </c>
      <c r="K19" s="100">
        <f>SUMIF('R.NEUMOCOCO'!$C$3:$C$2258,"13-TEUSAQUILLO",'R.NEUMOCOCO'!$M$3:$M$2258)</f>
        <v>0</v>
      </c>
      <c r="L19" s="100">
        <f>SUMIF('R.NEUMOCOCO'!$C$3:$C$2258,"13-TEUSAQUILLO",'R.NEUMOCOCO'!$N$3:$N$2258)</f>
        <v>0</v>
      </c>
      <c r="M19" s="100">
        <f>SUMIF('R.NEUMOCOCO'!$C$3:$C$2258,"13-TEUSAQUILLO",'R.NEUMOCOCO'!$O$3:$O$2258)</f>
        <v>0</v>
      </c>
      <c r="N19" s="100">
        <f>SUMIF('R.NEUMOCOCO'!$C$3:$C$2258,"13-TEUSAQUILLO",'R.NEUMOCOCO'!$P$3:$P$2258)</f>
        <v>0</v>
      </c>
      <c r="O19" s="100">
        <f>SUMIF('R.NEUMOCOCO'!$C$3:$C$2258,"13-TEUSAQUILLO",'R.NEUMOCOCO'!$Q$3:$Q$2258)</f>
        <v>0</v>
      </c>
      <c r="P19" s="98">
        <f t="shared" si="0"/>
        <v>48</v>
      </c>
      <c r="Q19" s="60">
        <f t="shared" si="1"/>
        <v>40</v>
      </c>
      <c r="R19" s="98">
        <f t="shared" si="2"/>
        <v>72</v>
      </c>
    </row>
    <row r="20" spans="1:18" s="65" customFormat="1" ht="12.75">
      <c r="A20" s="79" t="s">
        <v>55</v>
      </c>
      <c r="B20" s="60">
        <f>SUMIF('R.NEUMOCOCO'!$C$3:$C$2258,"14-LOS MARTIRES",'R.NEUMOCOCO'!$D$3:$D$2258)</f>
        <v>248</v>
      </c>
      <c r="C20" s="60">
        <f>SUMIF('R.NEUMOCOCO'!$C$3:$C$2258,"14-LOS MARTIRES",'R.NEUMOCOCO'!$E$3:$E$2258)</f>
        <v>20.666666666666668</v>
      </c>
      <c r="D20" s="100">
        <f>SUMIF('R.NEUMOCOCO'!$C$3:$C$2258,"14-LOS MARTIRES",'R.NEUMOCOCO'!$F$3:$F$2258)</f>
        <v>24</v>
      </c>
      <c r="E20" s="100">
        <f>SUMIF('R.NEUMOCOCO'!$C$3:$C$2258,"14-LOS MARTIRES",'R.NEUMOCOCO'!$G$3:$G$2258)</f>
        <v>37</v>
      </c>
      <c r="F20" s="100">
        <f>SUMIF('R.NEUMOCOCO'!$C$3:$C$2258,"14-LOS MARTIRES",'R.NEUMOCOCO'!$H$3:$H$2258)</f>
        <v>27</v>
      </c>
      <c r="G20" s="100">
        <f>SUMIF('R.NEUMOCOCO'!$C$3:$C$2258,"14-LOS MARTIRES",'R.NEUMOCOCO'!$I$3:$I$2258)</f>
        <v>33</v>
      </c>
      <c r="H20" s="100">
        <f>SUMIF('R.NEUMOCOCO'!$C$3:$C$2258,"14-LOS MARTIRES",'R.NEUMOCOCO'!$J$3:$J$2258)</f>
        <v>24</v>
      </c>
      <c r="I20" s="100">
        <f>SUMIF('R.NEUMOCOCO'!$C$3:$C$2258,"14-LOS MARTIRES",'R.NEUMOCOCO'!$K$3:$K$2258)</f>
        <v>29</v>
      </c>
      <c r="J20" s="100">
        <f>SUMIF('R.NEUMOCOCO'!$C$3:$C$2258,"14-LOS MARTIRES",'R.NEUMOCOCO'!$L$3:$L$2258)</f>
        <v>0</v>
      </c>
      <c r="K20" s="100">
        <f>SUMIF('R.NEUMOCOCO'!$C$3:$C$2258,"14-LOS MARTIRES",'R.NEUMOCOCO'!$M$3:$M$2258)</f>
        <v>0</v>
      </c>
      <c r="L20" s="100">
        <f>SUMIF('R.NEUMOCOCO'!$C$3:$C$2258,"14-LOS MARTIRES",'R.NEUMOCOCO'!$N$3:$N$2258)</f>
        <v>0</v>
      </c>
      <c r="M20" s="100">
        <f>SUMIF('R.NEUMOCOCO'!$C$3:$C$2258,"14-LOS MARTIRES",'R.NEUMOCOCO'!$O$3:$O$2258)</f>
        <v>0</v>
      </c>
      <c r="N20" s="100">
        <f>SUMIF('R.NEUMOCOCO'!$C$3:$C$2258,"14-LOS MARTIRES",'R.NEUMOCOCO'!$P$3:$P$2258)</f>
        <v>0</v>
      </c>
      <c r="O20" s="100">
        <f>SUMIF('R.NEUMOCOCO'!$C$3:$C$2258,"14-LOS MARTIRES",'R.NEUMOCOCO'!$Q$3:$Q$2258)</f>
        <v>0</v>
      </c>
      <c r="P20" s="98">
        <f t="shared" si="0"/>
        <v>174</v>
      </c>
      <c r="Q20" s="60">
        <f t="shared" si="1"/>
        <v>70.16129032258064</v>
      </c>
      <c r="R20" s="98">
        <f t="shared" si="2"/>
        <v>74</v>
      </c>
    </row>
    <row r="21" spans="1:18" s="65" customFormat="1" ht="12.75">
      <c r="A21" s="79" t="s">
        <v>26</v>
      </c>
      <c r="B21" s="60">
        <f>SUMIF('R.NEUMOCOCO'!$C$3:$C$2258,"15-ANTONIO NARIÑO",'R.NEUMOCOCO'!$D$3:$D$2258)</f>
        <v>24</v>
      </c>
      <c r="C21" s="60">
        <f>SUMIF('R.NEUMOCOCO'!$C$3:$C$2258,"15-ANTONIO NARIÑO",'R.NEUMOCOCO'!$E$3:$E$2258)</f>
        <v>2</v>
      </c>
      <c r="D21" s="100">
        <f>SUMIF('R.NEUMOCOCO'!$C$3:$C$2258,"15-ANTONIO NARIÑO",'R.NEUMOCOCO'!$F$3:$F$2258)</f>
        <v>43</v>
      </c>
      <c r="E21" s="100">
        <f>SUMIF('R.NEUMOCOCO'!$C$3:$C$2258,"15-ANTONIO NARIÑO",'R.NEUMOCOCO'!$G$3:$G$2258)</f>
        <v>37</v>
      </c>
      <c r="F21" s="100">
        <f>SUMIF('R.NEUMOCOCO'!$C$3:$C$2258,"15-ANTONIO NARIÑO",'R.NEUMOCOCO'!$H$3:$H$2258)</f>
        <v>48</v>
      </c>
      <c r="G21" s="100">
        <f>SUMIF('R.NEUMOCOCO'!$C$3:$C$2258,"15-ANTONIO NARIÑO",'R.NEUMOCOCO'!$I$3:$I$2258)</f>
        <v>22</v>
      </c>
      <c r="H21" s="100">
        <f>SUMIF('R.NEUMOCOCO'!$C$3:$C$2258,"15-ANTONIO NARIÑO",'R.NEUMOCOCO'!$J$3:$J$2258)</f>
        <v>45</v>
      </c>
      <c r="I21" s="100">
        <f>SUMIF('R.NEUMOCOCO'!$C$3:$C$2258,"15-ANTONIO NARIÑO",'R.NEUMOCOCO'!$K$3:$K$2258)</f>
        <v>34</v>
      </c>
      <c r="J21" s="100">
        <f>SUMIF('R.NEUMOCOCO'!$C$3:$C$2258,"15-ANTONIO NARIÑO",'R.NEUMOCOCO'!$L$3:$L$2258)</f>
        <v>0</v>
      </c>
      <c r="K21" s="100">
        <f>SUMIF('R.NEUMOCOCO'!$C$3:$C$2258,"15-ANTONIO NARIÑO",'R.NEUMOCOCO'!$M$3:$M$2258)</f>
        <v>0</v>
      </c>
      <c r="L21" s="100">
        <f>SUMIF('R.NEUMOCOCO'!$C$3:$C$2258,"15-ANTONIO NARIÑO",'R.NEUMOCOCO'!$N$3:$N$2258)</f>
        <v>0</v>
      </c>
      <c r="M21" s="100">
        <f>SUMIF('R.NEUMOCOCO'!$C$3:$C$2258,"15-ANTONIO NARIÑO",'R.NEUMOCOCO'!$O$3:$O$2258)</f>
        <v>0</v>
      </c>
      <c r="N21" s="100">
        <f>SUMIF('R.NEUMOCOCO'!$C$3:$C$2258,"15-ANTONIO NARIÑO",'R.NEUMOCOCO'!$P$3:$P$2258)</f>
        <v>0</v>
      </c>
      <c r="O21" s="100">
        <f>SUMIF('R.NEUMOCOCO'!$C$3:$C$2258,"15-ANTONIO NARIÑO",'R.NEUMOCOCO'!$Q$3:$Q$2258)</f>
        <v>0</v>
      </c>
      <c r="P21" s="98">
        <f t="shared" si="0"/>
        <v>229</v>
      </c>
      <c r="Q21" s="60">
        <f t="shared" si="1"/>
        <v>954.1666666666666</v>
      </c>
      <c r="R21" s="98">
        <f t="shared" si="2"/>
      </c>
    </row>
    <row r="22" spans="1:18" s="65" customFormat="1" ht="12.75">
      <c r="A22" s="79" t="s">
        <v>36</v>
      </c>
      <c r="B22" s="60">
        <f>SUMIF('R.NEUMOCOCO'!$C$3:$C$2258,"16-PUENTE ARANDA",'R.NEUMOCOCO'!$D$3:$D$2258)</f>
        <v>50</v>
      </c>
      <c r="C22" s="60">
        <f>SUMIF('R.NEUMOCOCO'!$C$3:$C$2258,"16-PUENTE ARANDA",'R.NEUMOCOCO'!$E$3:$E$2258)</f>
        <v>4.166666666666667</v>
      </c>
      <c r="D22" s="100">
        <f>SUMIF('R.NEUMOCOCO'!$C$3:$C$2258,"16-PUENTE ARANDA",'R.NEUMOCOCO'!$F$3:$F$2258)</f>
        <v>16</v>
      </c>
      <c r="E22" s="100">
        <f>SUMIF('R.NEUMOCOCO'!$C$3:$C$2258,"16-PUENTE ARANDA",'R.NEUMOCOCO'!$G$3:$G$2258)</f>
        <v>5</v>
      </c>
      <c r="F22" s="100">
        <f>SUMIF('R.NEUMOCOCO'!$C$3:$C$2258,"16-PUENTE ARANDA",'R.NEUMOCOCO'!$H$3:$H$2258)</f>
        <v>6</v>
      </c>
      <c r="G22" s="100">
        <f>SUMIF('R.NEUMOCOCO'!$C$3:$C$2258,"16-PUENTE ARANDA",'R.NEUMOCOCO'!$I$3:$I$2258)</f>
        <v>8</v>
      </c>
      <c r="H22" s="100">
        <f>SUMIF('R.NEUMOCOCO'!$C$3:$C$2258,"16-PUENTE ARANDA",'R.NEUMOCOCO'!$J$3:$J$2258)</f>
        <v>6</v>
      </c>
      <c r="I22" s="100">
        <f>SUMIF('R.NEUMOCOCO'!$C$3:$C$2258,"16-PUENTE ARANDA",'R.NEUMOCOCO'!$K$3:$K$2258)</f>
        <v>6</v>
      </c>
      <c r="J22" s="100">
        <f>SUMIF('R.NEUMOCOCO'!$C$3:$C$2258,"16-PUENTE ARANDA",'R.NEUMOCOCO'!$L$3:$L$2258)</f>
        <v>0</v>
      </c>
      <c r="K22" s="100">
        <f>SUMIF('R.NEUMOCOCO'!$C$3:$C$2258,"16-PUENTE ARANDA",'R.NEUMOCOCO'!$M$3:$M$2258)</f>
        <v>0</v>
      </c>
      <c r="L22" s="100">
        <f>SUMIF('R.NEUMOCOCO'!$C$3:$C$2258,"16-PUENTE ARANDA",'R.NEUMOCOCO'!$N$3:$N$2258)</f>
        <v>0</v>
      </c>
      <c r="M22" s="100">
        <f>SUMIF('R.NEUMOCOCO'!$C$3:$C$2258,"16-PUENTE ARANDA",'R.NEUMOCOCO'!$O$3:$O$2258)</f>
        <v>0</v>
      </c>
      <c r="N22" s="100">
        <f>SUMIF('R.NEUMOCOCO'!$C$3:$C$2258,"16-PUENTE ARANDA",'R.NEUMOCOCO'!$P$3:$P$2258)</f>
        <v>0</v>
      </c>
      <c r="O22" s="100">
        <f>SUMIF('R.NEUMOCOCO'!$C$3:$C$2258,"16-PUENTE ARANDA",'R.NEUMOCOCO'!$Q$3:$Q$2258)</f>
        <v>0</v>
      </c>
      <c r="P22" s="98">
        <f t="shared" si="0"/>
        <v>47</v>
      </c>
      <c r="Q22" s="60">
        <f t="shared" si="1"/>
        <v>94</v>
      </c>
      <c r="R22" s="98">
        <f t="shared" si="2"/>
        <v>3</v>
      </c>
    </row>
    <row r="23" spans="1:18" s="65" customFormat="1" ht="12.75">
      <c r="A23" s="79" t="s">
        <v>56</v>
      </c>
      <c r="B23" s="60">
        <f>SUMIF('R.NEUMOCOCO'!$C$3:$C$2258,"17-LA CANDELARIA",'R.NEUMOCOCO'!$D$3:$D$2258)</f>
        <v>14</v>
      </c>
      <c r="C23" s="60">
        <f>SUMIF('R.NEUMOCOCO'!$C$3:$C$2258,"17-LA CANDELARIA",'R.NEUMOCOCO'!$E$3:$E$2258)</f>
        <v>1.1666666666666667</v>
      </c>
      <c r="D23" s="100">
        <f>SUMIF('R.NEUMOCOCO'!$C$3:$C$2258,"17-LA CANDELARIA",'R.NEUMOCOCO'!$F$3:$F$2258)</f>
        <v>1</v>
      </c>
      <c r="E23" s="100">
        <f>SUMIF('R.NEUMOCOCO'!$C$3:$C$2258,"17-LA CANDELARIA",'R.NEUMOCOCO'!$G$3:$G$2258)</f>
        <v>0</v>
      </c>
      <c r="F23" s="100">
        <f>SUMIF('R.NEUMOCOCO'!$C$3:$C$2258,"17-LA CANDELARIA",'R.NEUMOCOCO'!$H$3:$H$2258)</f>
        <v>2</v>
      </c>
      <c r="G23" s="100">
        <f>SUMIF('R.NEUMOCOCO'!$C$3:$C$2258,"17-LA CANDELARIA",'R.NEUMOCOCO'!$I$3:$I$2258)</f>
        <v>2</v>
      </c>
      <c r="H23" s="100">
        <f>SUMIF('R.NEUMOCOCO'!$C$3:$C$2258,"17-LA CANDELARIA",'R.NEUMOCOCO'!$J$3:$J$2258)</f>
        <v>2</v>
      </c>
      <c r="I23" s="100">
        <f>SUMIF('R.NEUMOCOCO'!$C$3:$C$2258,"17-LA CANDELARIA",'R.NEUMOCOCO'!$K$3:$K$2258)</f>
        <v>4</v>
      </c>
      <c r="J23" s="100">
        <f>SUMIF('R.NEUMOCOCO'!$C$3:$C$2258,"17-LA CANDELARIA",'R.NEUMOCOCO'!$L$3:$L$2258)</f>
        <v>0</v>
      </c>
      <c r="K23" s="100">
        <f>SUMIF('R.NEUMOCOCO'!$C$3:$C$2258,"17-LA CANDELARIA",'R.NEUMOCOCO'!$M$3:$M$2258)</f>
        <v>0</v>
      </c>
      <c r="L23" s="100">
        <f>SUMIF('R.NEUMOCOCO'!$C$3:$C$2258,"17-LA CANDELARIA",'R.NEUMOCOCO'!$N$3:$N$2258)</f>
        <v>0</v>
      </c>
      <c r="M23" s="100">
        <f>SUMIF('R.NEUMOCOCO'!$C$3:$C$2258,"17-LA CANDELARIA",'R.NEUMOCOCO'!$O$3:$O$2258)</f>
        <v>0</v>
      </c>
      <c r="N23" s="100">
        <f>SUMIF('R.NEUMOCOCO'!$C$3:$C$2258,"17-LA CANDELARIA",'R.NEUMOCOCO'!$P$3:$P$2258)</f>
        <v>0</v>
      </c>
      <c r="O23" s="100">
        <f>SUMIF('R.NEUMOCOCO'!$C$3:$C$2258,"17-LA CANDELARIA",'R.NEUMOCOCO'!$Q$3:$Q$2258)</f>
        <v>0</v>
      </c>
      <c r="P23" s="98">
        <f t="shared" si="0"/>
        <v>11</v>
      </c>
      <c r="Q23" s="60">
        <f t="shared" si="1"/>
        <v>78.57142857142857</v>
      </c>
      <c r="R23" s="98">
        <f t="shared" si="2"/>
        <v>3</v>
      </c>
    </row>
    <row r="24" spans="1:18" s="65" customFormat="1" ht="12.75">
      <c r="A24" s="79" t="s">
        <v>37</v>
      </c>
      <c r="B24" s="60">
        <f>SUMIF('R.NEUMOCOCO'!$C$3:$C$2258,"18-RAFAEL URIBE URIBE",'R.NEUMOCOCO'!$D$3:$D$2258)</f>
        <v>225</v>
      </c>
      <c r="C24" s="60">
        <f>SUMIF('R.NEUMOCOCO'!$C$3:$C$2258,"18-RAFAEL URIBE URIBE",'R.NEUMOCOCO'!$E$3:$E$2258)</f>
        <v>18.75</v>
      </c>
      <c r="D24" s="100">
        <f>SUMIF('R.NEUMOCOCO'!$C$3:$C$2258,"18-RAFAEL URIBE URIBE",'R.NEUMOCOCO'!$F$3:$F$2258)</f>
        <v>59</v>
      </c>
      <c r="E24" s="100">
        <f>SUMIF('R.NEUMOCOCO'!$C$3:$C$2258,"18-RAFAEL URIBE URIBE",'R.NEUMOCOCO'!$G$3:$G$2258)</f>
        <v>94</v>
      </c>
      <c r="F24" s="100">
        <f>SUMIF('R.NEUMOCOCO'!$C$3:$C$2258,"18-RAFAEL URIBE URIBE",'R.NEUMOCOCO'!$H$3:$H$2258)</f>
        <v>104</v>
      </c>
      <c r="G24" s="100">
        <f>SUMIF('R.NEUMOCOCO'!$C$3:$C$2258,"18-RAFAEL URIBE URIBE",'R.NEUMOCOCO'!$I$3:$I$2258)</f>
        <v>109</v>
      </c>
      <c r="H24" s="100">
        <f>SUMIF('R.NEUMOCOCO'!$C$3:$C$2258,"18-RAFAEL URIBE URIBE",'R.NEUMOCOCO'!$J$3:$J$2258)</f>
        <v>114</v>
      </c>
      <c r="I24" s="100">
        <f>SUMIF('R.NEUMOCOCO'!$C$3:$C$2258,"18-RAFAEL URIBE URIBE",'R.NEUMOCOCO'!$K$3:$K$2258)</f>
        <v>100</v>
      </c>
      <c r="J24" s="100">
        <f>SUMIF('R.NEUMOCOCO'!$C$3:$C$2258,"18-RAFAEL URIBE URIBE",'R.NEUMOCOCO'!$L$3:$L$2258)</f>
        <v>0</v>
      </c>
      <c r="K24" s="100">
        <f>SUMIF('R.NEUMOCOCO'!$C$3:$C$2258,"18-RAFAEL URIBE URIBE",'R.NEUMOCOCO'!$M$3:$M$2258)</f>
        <v>0</v>
      </c>
      <c r="L24" s="100">
        <f>SUMIF('R.NEUMOCOCO'!$C$3:$C$2258,"18-RAFAEL URIBE URIBE",'R.NEUMOCOCO'!$N$3:$N$2258)</f>
        <v>0</v>
      </c>
      <c r="M24" s="100">
        <f>SUMIF('R.NEUMOCOCO'!$C$3:$C$2258,"18-RAFAEL URIBE URIBE",'R.NEUMOCOCO'!$O$3:$O$2258)</f>
        <v>0</v>
      </c>
      <c r="N24" s="100">
        <f>SUMIF('R.NEUMOCOCO'!$C$3:$C$2258,"18-RAFAEL URIBE URIBE",'R.NEUMOCOCO'!$P$3:$P$2258)</f>
        <v>0</v>
      </c>
      <c r="O24" s="100">
        <f>SUMIF('R.NEUMOCOCO'!$C$3:$C$2258,"18-RAFAEL URIBE URIBE",'R.NEUMOCOCO'!$Q$3:$Q$2258)</f>
        <v>0</v>
      </c>
      <c r="P24" s="98">
        <f t="shared" si="0"/>
        <v>580</v>
      </c>
      <c r="Q24" s="60">
        <f t="shared" si="1"/>
        <v>257.77777777777777</v>
      </c>
      <c r="R24" s="98">
        <f t="shared" si="2"/>
      </c>
    </row>
    <row r="25" spans="1:18" s="65" customFormat="1" ht="12.75">
      <c r="A25" s="79" t="s">
        <v>31</v>
      </c>
      <c r="B25" s="60">
        <f>SUMIF('R.NEUMOCOCO'!$C$3:$C$2258,"19-CIUDAD BOLIVAR",'R.NEUMOCOCO'!$D$3:$D$2258)</f>
        <v>1375</v>
      </c>
      <c r="C25" s="60">
        <f>SUMIF('R.NEUMOCOCO'!$C$3:$C$2258,"19-CIUDAD BOLIVAR",'R.NEUMOCOCO'!$E$3:$E$2258)</f>
        <v>114.58333333333333</v>
      </c>
      <c r="D25" s="100">
        <f>SUMIF('R.NEUMOCOCO'!$C$3:$C$2258,"19-CIUDAD BOLIVAR",'R.NEUMOCOCO'!$F$3:$F$2258)</f>
        <v>196</v>
      </c>
      <c r="E25" s="100">
        <f>SUMIF('R.NEUMOCOCO'!$C$3:$C$2258,"19-CIUDAD BOLIVAR",'R.NEUMOCOCO'!$G$3:$G$2258)</f>
        <v>193</v>
      </c>
      <c r="F25" s="100">
        <f>SUMIF('R.NEUMOCOCO'!$C$3:$C$2258,"19-CIUDAD BOLIVAR",'R.NEUMOCOCO'!$H$3:$H$2258)</f>
        <v>201</v>
      </c>
      <c r="G25" s="100">
        <f>SUMIF('R.NEUMOCOCO'!$C$3:$C$2258,"19-CIUDAD BOLIVAR",'R.NEUMOCOCO'!$I$3:$I$2258)</f>
        <v>204</v>
      </c>
      <c r="H25" s="100">
        <f>SUMIF('R.NEUMOCOCO'!$C$3:$C$2258,"19-CIUDAD BOLIVAR",'R.NEUMOCOCO'!$J$3:$J$2258)</f>
        <v>174</v>
      </c>
      <c r="I25" s="100">
        <f>SUMIF('R.NEUMOCOCO'!$C$3:$C$2258,"19-CIUDAD BOLIVAR",'R.NEUMOCOCO'!$K$3:$K$2258)</f>
        <v>161</v>
      </c>
      <c r="J25" s="100">
        <f>SUMIF('R.NEUMOCOCO'!$C$3:$C$2258,"19-CIUDAD BOLIVAR",'R.NEUMOCOCO'!$L$3:$L$2258)</f>
        <v>0</v>
      </c>
      <c r="K25" s="100">
        <f>SUMIF('R.NEUMOCOCO'!$C$3:$C$2258,"19-CIUDAD BOLIVAR",'R.NEUMOCOCO'!$M$3:$M$2258)</f>
        <v>0</v>
      </c>
      <c r="L25" s="100">
        <f>SUMIF('R.NEUMOCOCO'!$C$3:$C$2258,"19-CIUDAD BOLIVAR",'R.NEUMOCOCO'!$N$3:$N$2258)</f>
        <v>0</v>
      </c>
      <c r="M25" s="100">
        <f>SUMIF('R.NEUMOCOCO'!$C$3:$C$2258,"19-CIUDAD BOLIVAR",'R.NEUMOCOCO'!$O$3:$O$2258)</f>
        <v>0</v>
      </c>
      <c r="N25" s="100">
        <f>SUMIF('R.NEUMOCOCO'!$C$3:$C$2258,"19-CIUDAD BOLIVAR",'R.NEUMOCOCO'!$P$3:$P$2258)</f>
        <v>0</v>
      </c>
      <c r="O25" s="100">
        <f>SUMIF('R.NEUMOCOCO'!$C$3:$C$2258,"19-CIUDAD BOLIVAR",'R.NEUMOCOCO'!$Q$3:$Q$2258)</f>
        <v>0</v>
      </c>
      <c r="P25" s="98">
        <f t="shared" si="0"/>
        <v>1129</v>
      </c>
      <c r="Q25" s="60">
        <f t="shared" si="1"/>
        <v>82.10909090909091</v>
      </c>
      <c r="R25" s="98">
        <f t="shared" si="2"/>
        <v>246</v>
      </c>
    </row>
    <row r="26" spans="1:18" s="65" customFormat="1" ht="12.75">
      <c r="A26" s="79" t="s">
        <v>41</v>
      </c>
      <c r="B26" s="60">
        <f>SUMIF('R.NEUMOCOCO'!$C$3:$C$2258,"20-SUMAPAZ",'R.NEUMOCOCO'!$D$3:$D$2258)</f>
        <v>0</v>
      </c>
      <c r="C26" s="60">
        <f>SUMIF('R.NEUMOCOCO'!$C$3:$C$2258,"20-SUMAPAZ",'R.NEUMOCOCO'!$E$3:$E$2258)</f>
        <v>0</v>
      </c>
      <c r="D26" s="100">
        <f>SUMIF('R.NEUMOCOCO'!$C$3:$C$2258,"20-SUMAPAZ",'R.NEUMOCOCO'!$F$3:$F$2258)</f>
        <v>0</v>
      </c>
      <c r="E26" s="100">
        <f>SUMIF('R.NEUMOCOCO'!$C$3:$C$2258,"20-SUMAPAZ",'R.NEUMOCOCO'!$G$3:$G$2258)</f>
        <v>0</v>
      </c>
      <c r="F26" s="100">
        <f>SUMIF('R.NEUMOCOCO'!$C$3:$C$2258,"20-SUMAPAZ",'R.NEUMOCOCO'!$H$3:$H$2258)</f>
        <v>0</v>
      </c>
      <c r="G26" s="100">
        <f>SUMIF('R.NEUMOCOCO'!$C$3:$C$2258,"20-SUMAPAZ",'R.NEUMOCOCO'!$I$3:$I$2258)</f>
        <v>0</v>
      </c>
      <c r="H26" s="100">
        <f>SUMIF('R.NEUMOCOCO'!$C$3:$C$2258,"20-SUMAPAZ",'R.NEUMOCOCO'!$J$3:$J$2258)</f>
        <v>0</v>
      </c>
      <c r="I26" s="100">
        <f>SUMIF('R.NEUMOCOCO'!$C$3:$C$2258,"20-SUMAPAZ",'R.NEUMOCOCO'!$K$3:$K$2258)</f>
        <v>0</v>
      </c>
      <c r="J26" s="100">
        <f>SUMIF('R.NEUMOCOCO'!$C$3:$C$2258,"20-SUMAPAZ",'R.NEUMOCOCO'!$L$3:$L$2258)</f>
        <v>0</v>
      </c>
      <c r="K26" s="100">
        <f>SUMIF('R.NEUMOCOCO'!$C$3:$C$2258,"20-SUMAPAZ",'R.NEUMOCOCO'!$M$3:$M$2258)</f>
        <v>0</v>
      </c>
      <c r="L26" s="100">
        <f>SUMIF('R.NEUMOCOCO'!$C$3:$C$2258,"20-SUMAPAZ",'R.NEUMOCOCO'!$N$3:$N$2258)</f>
        <v>0</v>
      </c>
      <c r="M26" s="100">
        <f>SUMIF('R.NEUMOCOCO'!$C$3:$C$2258,"20-SUMAPAZ",'R.NEUMOCOCO'!$O$3:$O$2258)</f>
        <v>0</v>
      </c>
      <c r="N26" s="100">
        <f>SUMIF('R.NEUMOCOCO'!$C$3:$C$2258,"20-SUMAPAZ",'R.NEUMOCOCO'!$P$3:$P$2258)</f>
        <v>0</v>
      </c>
      <c r="O26" s="100">
        <f>SUMIF('R.NEUMOCOCO'!$C$3:$C$2258,"20-SUMAPAZ",'R.NEUMOCOCO'!$Q$3:$Q$2258)</f>
        <v>0</v>
      </c>
      <c r="P26" s="98">
        <f t="shared" si="0"/>
        <v>0</v>
      </c>
      <c r="Q26" s="60">
        <f t="shared" si="1"/>
        <v>0</v>
      </c>
      <c r="R26" s="98">
        <f t="shared" si="2"/>
        <v>0</v>
      </c>
    </row>
    <row r="27" spans="1:18" s="65" customFormat="1" ht="12.75">
      <c r="A27" s="80" t="s">
        <v>23</v>
      </c>
      <c r="B27" s="98">
        <f>SUM(B7:B26)</f>
        <v>7149</v>
      </c>
      <c r="C27" s="98">
        <f aca="true" t="shared" si="3" ref="C27:P27">SUM(C7:C26)</f>
        <v>595.75</v>
      </c>
      <c r="D27" s="98">
        <f t="shared" si="3"/>
        <v>1351</v>
      </c>
      <c r="E27" s="98">
        <f t="shared" si="3"/>
        <v>1293</v>
      </c>
      <c r="F27" s="98">
        <f t="shared" si="3"/>
        <v>1289</v>
      </c>
      <c r="G27" s="98">
        <f t="shared" si="3"/>
        <v>1345</v>
      </c>
      <c r="H27" s="98">
        <f t="shared" si="3"/>
        <v>1233</v>
      </c>
      <c r="I27" s="98">
        <f t="shared" si="3"/>
        <v>1257</v>
      </c>
      <c r="J27" s="98">
        <f t="shared" si="3"/>
        <v>0</v>
      </c>
      <c r="K27" s="98">
        <f t="shared" si="3"/>
        <v>0</v>
      </c>
      <c r="L27" s="98">
        <f t="shared" si="3"/>
        <v>0</v>
      </c>
      <c r="M27" s="98">
        <f t="shared" si="3"/>
        <v>0</v>
      </c>
      <c r="N27" s="98">
        <f t="shared" si="3"/>
        <v>0</v>
      </c>
      <c r="O27" s="98">
        <f t="shared" si="3"/>
        <v>0</v>
      </c>
      <c r="P27" s="98">
        <f t="shared" si="3"/>
        <v>7768</v>
      </c>
      <c r="Q27" s="60">
        <f t="shared" si="1"/>
        <v>108.65855364386627</v>
      </c>
      <c r="R27" s="98">
        <f t="shared" si="2"/>
      </c>
    </row>
  </sheetData>
  <sheetProtection/>
  <mergeCells count="1">
    <mergeCell ref="A3:A4"/>
  </mergeCells>
  <printOptions/>
  <pageMargins left="0.7" right="0.7" top="0.75" bottom="0.75" header="0.3" footer="0.3"/>
  <pageSetup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sheetPr codeName="Hoja16">
    <tabColor theme="5" tint="0.5999900102615356"/>
  </sheetPr>
  <dimension ref="A1:R27"/>
  <sheetViews>
    <sheetView tabSelected="1" zoomScalePageLayoutView="0" workbookViewId="0" topLeftCell="A1">
      <selection activeCell="G36" sqref="G36"/>
    </sheetView>
  </sheetViews>
  <sheetFormatPr defaultColWidth="11.421875" defaultRowHeight="12.75" customHeight="1"/>
  <cols>
    <col min="1" max="1" width="26.57421875" style="74" customWidth="1"/>
    <col min="2" max="10" width="11.7109375" style="73" customWidth="1"/>
    <col min="11" max="11" width="10.421875" style="73" customWidth="1"/>
    <col min="12" max="18" width="11.7109375" style="73" customWidth="1"/>
    <col min="19" max="16384" width="11.421875" style="74" customWidth="1"/>
  </cols>
  <sheetData>
    <row r="1" spans="1:18" s="71" customFormat="1" ht="21" customHeight="1">
      <c r="A1" s="75" t="s">
        <v>54</v>
      </c>
      <c r="B1" s="55"/>
      <c r="C1" s="55"/>
      <c r="D1" s="55"/>
      <c r="E1" s="55"/>
      <c r="F1" s="55"/>
      <c r="G1" s="55"/>
      <c r="H1" s="55"/>
      <c r="I1" s="55"/>
      <c r="J1" s="55"/>
      <c r="K1" s="55"/>
      <c r="L1" s="55"/>
      <c r="M1" s="55"/>
      <c r="N1" s="55"/>
      <c r="O1" s="55"/>
      <c r="P1" s="55"/>
      <c r="Q1" s="55"/>
      <c r="R1" s="55"/>
    </row>
    <row r="2" spans="1:18" s="71" customFormat="1" ht="21" customHeight="1">
      <c r="A2" s="75" t="s">
        <v>106</v>
      </c>
      <c r="B2" s="55"/>
      <c r="C2" s="55"/>
      <c r="D2" s="55"/>
      <c r="E2" s="55"/>
      <c r="F2" s="55"/>
      <c r="G2" s="55"/>
      <c r="H2" s="55"/>
      <c r="I2" s="55"/>
      <c r="J2" s="55"/>
      <c r="K2" s="55"/>
      <c r="L2" s="55"/>
      <c r="M2" s="55"/>
      <c r="N2" s="55"/>
      <c r="O2" s="55"/>
      <c r="P2" s="55"/>
      <c r="Q2" s="55"/>
      <c r="R2" s="55"/>
    </row>
    <row r="3" spans="1:18" s="77" customFormat="1" ht="22.5">
      <c r="A3" s="189" t="s">
        <v>53</v>
      </c>
      <c r="B3" s="53" t="s">
        <v>57</v>
      </c>
      <c r="C3" s="53" t="s">
        <v>48</v>
      </c>
      <c r="D3" s="53" t="s">
        <v>11</v>
      </c>
      <c r="E3" s="53" t="s">
        <v>20</v>
      </c>
      <c r="F3" s="53" t="s">
        <v>12</v>
      </c>
      <c r="G3" s="53" t="s">
        <v>52</v>
      </c>
      <c r="H3" s="53" t="s">
        <v>13</v>
      </c>
      <c r="I3" s="53" t="s">
        <v>51</v>
      </c>
      <c r="J3" s="53" t="s">
        <v>14</v>
      </c>
      <c r="K3" s="53" t="s">
        <v>15</v>
      </c>
      <c r="L3" s="53" t="s">
        <v>16</v>
      </c>
      <c r="M3" s="53" t="s">
        <v>17</v>
      </c>
      <c r="N3" s="53" t="s">
        <v>18</v>
      </c>
      <c r="O3" s="53" t="s">
        <v>19</v>
      </c>
      <c r="P3" s="53" t="s">
        <v>9</v>
      </c>
      <c r="Q3" s="53" t="s">
        <v>47</v>
      </c>
      <c r="R3" s="53" t="s">
        <v>6</v>
      </c>
    </row>
    <row r="4" spans="1:18" s="65" customFormat="1" ht="15.75" customHeight="1">
      <c r="A4" s="189"/>
      <c r="B4" s="99">
        <f>SUM('R2.DPT'!D3:D22)</f>
        <v>8461</v>
      </c>
      <c r="C4" s="99">
        <f>SUM('R2.DPT'!E3:E22)</f>
        <v>705.0833333333335</v>
      </c>
      <c r="D4" s="99">
        <f>SUM('R2.DPT'!F3:F22)</f>
        <v>1200</v>
      </c>
      <c r="E4" s="99">
        <f>SUM('R2.DPT'!G3:G22)</f>
        <v>906</v>
      </c>
      <c r="F4" s="99">
        <f>SUM('R2.DPT'!H3:H22)</f>
        <v>1032</v>
      </c>
      <c r="G4" s="99">
        <f>SUM('R2.DPT'!I3:I22)</f>
        <v>1132</v>
      </c>
      <c r="H4" s="99">
        <f>SUM('R2.DPT'!J3:J22)</f>
        <v>1070</v>
      </c>
      <c r="I4" s="99">
        <f>SUM('R2.DPT'!K3:K22)</f>
        <v>1009</v>
      </c>
      <c r="J4" s="99">
        <f>SUM('R2.DPT'!L3:L22)</f>
        <v>0</v>
      </c>
      <c r="K4" s="99">
        <f>SUM('R2.DPT'!M3:M22)</f>
        <v>0</v>
      </c>
      <c r="L4" s="99">
        <f>SUM('R2.DPT'!N3:N22)</f>
        <v>0</v>
      </c>
      <c r="M4" s="99">
        <f>SUM('R2.DPT'!O3:O22)</f>
        <v>0</v>
      </c>
      <c r="N4" s="99">
        <f>SUM('R2.DPT'!P3:P22)</f>
        <v>0</v>
      </c>
      <c r="O4" s="99">
        <f>SUM('R2.DPT'!Q3:Q22)</f>
        <v>0</v>
      </c>
      <c r="P4" s="99">
        <f>SUM(D4:O4)</f>
        <v>6349</v>
      </c>
      <c r="Q4" s="62">
        <f>IF(B4=0,0,+P4*100/B4)</f>
        <v>75.03841153527952</v>
      </c>
      <c r="R4" s="99">
        <f>IF(COUNT(D4:O4)*(B4/12)-P4&lt;0,"",COUNT(D4:O4)*(B4/12)-P4)</f>
        <v>2112</v>
      </c>
    </row>
    <row r="5" spans="1:18" s="65" customFormat="1" ht="6.75" customHeight="1">
      <c r="A5" s="59"/>
      <c r="B5" s="66"/>
      <c r="C5" s="66"/>
      <c r="D5" s="66"/>
      <c r="E5" s="66"/>
      <c r="F5" s="66"/>
      <c r="G5" s="66"/>
      <c r="H5" s="66"/>
      <c r="I5" s="66"/>
      <c r="J5" s="66"/>
      <c r="K5" s="66"/>
      <c r="L5" s="66"/>
      <c r="M5" s="66"/>
      <c r="N5" s="66"/>
      <c r="O5" s="66"/>
      <c r="P5" s="66"/>
      <c r="Q5" s="66"/>
      <c r="R5" s="66"/>
    </row>
    <row r="6" spans="1:18" s="77" customFormat="1" ht="22.5">
      <c r="A6" s="51" t="s">
        <v>10</v>
      </c>
      <c r="B6" s="93" t="s">
        <v>57</v>
      </c>
      <c r="C6" s="93" t="s">
        <v>48</v>
      </c>
      <c r="D6" s="93" t="s">
        <v>11</v>
      </c>
      <c r="E6" s="93" t="s">
        <v>20</v>
      </c>
      <c r="F6" s="93" t="s">
        <v>12</v>
      </c>
      <c r="G6" s="93" t="s">
        <v>52</v>
      </c>
      <c r="H6" s="93" t="s">
        <v>13</v>
      </c>
      <c r="I6" s="93" t="s">
        <v>51</v>
      </c>
      <c r="J6" s="93" t="s">
        <v>14</v>
      </c>
      <c r="K6" s="93" t="s">
        <v>15</v>
      </c>
      <c r="L6" s="93" t="s">
        <v>16</v>
      </c>
      <c r="M6" s="93" t="s">
        <v>17</v>
      </c>
      <c r="N6" s="93" t="s">
        <v>18</v>
      </c>
      <c r="O6" s="93" t="s">
        <v>19</v>
      </c>
      <c r="P6" s="93" t="s">
        <v>9</v>
      </c>
      <c r="Q6" s="93" t="s">
        <v>47</v>
      </c>
      <c r="R6" s="93" t="s">
        <v>6</v>
      </c>
    </row>
    <row r="7" spans="1:18" s="65" customFormat="1" ht="12.75">
      <c r="A7" s="79" t="s">
        <v>44</v>
      </c>
      <c r="B7" s="60">
        <f>SUMIF('R2.DPT'!$C$3:$C$2224,"01-USAQUEN",'R2.DPT'!$D$3:$D$2224)</f>
        <v>50</v>
      </c>
      <c r="C7" s="60">
        <f>SUMIF('R2.DPT'!$C$3:$C$2224,"01-USAQUEN",'R2.DPT'!$E$3:$E$2224)</f>
        <v>4.166666666666667</v>
      </c>
      <c r="D7" s="100">
        <f>SUMIF('R2.DPT'!$C$3:$C$2224,"01-USAQUEN",'R2.DPT'!$F$3:$F$2224)</f>
        <v>56</v>
      </c>
      <c r="E7" s="100">
        <f>SUMIF('R2.DPT'!$C$3:$C$2224,"01-USAQUEN",'R2.DPT'!$G$3:$G$2224)</f>
        <v>58</v>
      </c>
      <c r="F7" s="100">
        <f>SUMIF('R2.DPT'!$C$3:$C$2224,"01-USAQUEN",'R2.DPT'!$H$3:$H$2224)</f>
        <v>40</v>
      </c>
      <c r="G7" s="100">
        <f>SUMIF('R2.DPT'!$C$3:$C$2224,"01-USAQUEN",'R2.DPT'!$I$3:$I$2224)</f>
        <v>27</v>
      </c>
      <c r="H7" s="100">
        <f>SUMIF('R2.DPT'!$C$3:$C$2224,"01-USAQUEN",'R2.DPT'!$J$3:$J$2224)</f>
        <v>14</v>
      </c>
      <c r="I7" s="100">
        <f>SUMIF('R2.DPT'!$C$3:$C$2224,"01-USAQUEN",'R2.DPT'!$K$3:$K$2224)</f>
        <v>26</v>
      </c>
      <c r="J7" s="100">
        <f>SUMIF('R2.DPT'!$C$3:$C$2224,"01-USAQUEN",'R2.DPT'!$L$3:$L$2224)</f>
        <v>0</v>
      </c>
      <c r="K7" s="100">
        <f>SUMIF('R2.DPT'!$C$3:$C$2224,"01-USAQUEN",'R2.DPT'!$M$3:$M$2224)</f>
        <v>0</v>
      </c>
      <c r="L7" s="100">
        <f>SUMIF('R2.DPT'!$C$3:$C$2224,"01-USAQUEN",'R2.DPT'!$N$3:$N$2224)</f>
        <v>0</v>
      </c>
      <c r="M7" s="100">
        <f>SUMIF('R2.DPT'!$C$3:$C$2224,"01-USAQUEN",'R2.DPT'!$O$3:$O$2224)</f>
        <v>0</v>
      </c>
      <c r="N7" s="100">
        <f>SUMIF('R2.DPT'!$C$3:$C$2224,"01-USAQUEN",'R2.DPT'!$P$3:$P$2224)</f>
        <v>0</v>
      </c>
      <c r="O7" s="100">
        <f>SUMIF('R2.DPT'!$C$3:$C$2224,"01-USAQUEN",'R2.DPT'!$Q$3:$Q$2224)</f>
        <v>0</v>
      </c>
      <c r="P7" s="98">
        <f>SUM(D7:O7)</f>
        <v>221</v>
      </c>
      <c r="Q7" s="60">
        <f>IF(B7=0,0,+P7*100/B7)</f>
        <v>442</v>
      </c>
      <c r="R7" s="98">
        <f>IF(COUNT(D7:O7)*(B7/12)-P7&lt;0,"",COUNT(D7:O7)*(B7/12)-P7)</f>
      </c>
    </row>
    <row r="8" spans="1:18" s="65" customFormat="1" ht="12.75" customHeight="1">
      <c r="A8" s="79" t="s">
        <v>30</v>
      </c>
      <c r="B8" s="60">
        <f>SUMIF('R2.DPT'!$C$3:$C$2224,"02-CHAPINERO",'R2.DPT'!$D$3:$D$2224)</f>
        <v>120</v>
      </c>
      <c r="C8" s="60">
        <f>SUMIF('R2.DPT'!$C$3:$C$2224,"02-CHAPINERO",'R2.DPT'!$E$3:$E$2224)</f>
        <v>10</v>
      </c>
      <c r="D8" s="100">
        <f>SUMIF('R2.DPT'!$C$3:$C$2224,"02-CHAPINERO",'R2.DPT'!$F$3:$F$2224)</f>
        <v>15</v>
      </c>
      <c r="E8" s="100">
        <f>SUMIF('R2.DPT'!$C$3:$C$2224,"02-CHAPINERO",'R2.DPT'!$G$3:$G$2224)</f>
        <v>15</v>
      </c>
      <c r="F8" s="100">
        <f>SUMIF('R2.DPT'!$C$3:$C$2224,"02-CHAPINERO",'R2.DPT'!$H$3:$H$2224)</f>
        <v>10</v>
      </c>
      <c r="G8" s="100">
        <f>SUMIF('R2.DPT'!$C$3:$C$2224,"02-CHAPINERO",'R2.DPT'!$I$3:$I$2224)</f>
        <v>8</v>
      </c>
      <c r="H8" s="100">
        <f>SUMIF('R2.DPT'!$C$3:$C$2224,"02-CHAPINERO",'R2.DPT'!$J$3:$J$2224)</f>
        <v>8</v>
      </c>
      <c r="I8" s="100">
        <f>SUMIF('R2.DPT'!$C$3:$C$2224,"02-CHAPINERO",'R2.DPT'!$K$3:$K$2224)</f>
        <v>3</v>
      </c>
      <c r="J8" s="100">
        <f>SUMIF('R2.DPT'!$C$3:$C$2224,"02-CHAPINERO",'R2.DPT'!$L$3:$L$2224)</f>
        <v>0</v>
      </c>
      <c r="K8" s="100">
        <f>SUMIF('R2.DPT'!$C$3:$C$2224,"02-CHAPINERO",'R2.DPT'!$M$3:$M$2224)</f>
        <v>0</v>
      </c>
      <c r="L8" s="100">
        <f>SUMIF('R2.DPT'!$C$3:$C$2224,"02-CHAPINERO",'R2.DPT'!$N$3:$N$2224)</f>
        <v>0</v>
      </c>
      <c r="M8" s="100">
        <f>SUMIF('R2.DPT'!$C$3:$C$2224,"02-CHAPINERO",'R2.DPT'!$O$3:$O$2224)</f>
        <v>0</v>
      </c>
      <c r="N8" s="100">
        <f>SUMIF('R2.DPT'!$C$3:$C$2224,"02-CHAPINERO",'R2.DPT'!$P$3:$P$2224)</f>
        <v>0</v>
      </c>
      <c r="O8" s="100">
        <f>SUMIF('R2.DPT'!$C$3:$C$2224,"02-CHAPINERO",'R2.DPT'!$Q$3:$Q$2224)</f>
        <v>0</v>
      </c>
      <c r="P8" s="98">
        <f aca="true" t="shared" si="0" ref="P8:P26">SUM(D8:O8)</f>
        <v>59</v>
      </c>
      <c r="Q8" s="60">
        <f aca="true" t="shared" si="1" ref="Q8:Q27">IF(B8=0,0,+P8*100/B8)</f>
        <v>49.166666666666664</v>
      </c>
      <c r="R8" s="98">
        <f aca="true" t="shared" si="2" ref="R8:R27">IF(COUNT(D8:O8)*(B8/12)-P8&lt;0,"",COUNT(D8:O8)*(B8/12)-P8)</f>
        <v>61</v>
      </c>
    </row>
    <row r="9" spans="1:18" s="65" customFormat="1" ht="12.75">
      <c r="A9" s="79" t="s">
        <v>39</v>
      </c>
      <c r="B9" s="60">
        <f>SUMIF('R2.DPT'!$C$3:$C$2224,"03-SANTA FE",'R2.DPT'!$D$3:$D$2224)</f>
        <v>420</v>
      </c>
      <c r="C9" s="60">
        <f>SUMIF('R2.DPT'!$C$3:$C$2224,"03-SANTA FE",'R2.DPT'!$E$3:$E$2224)</f>
        <v>35</v>
      </c>
      <c r="D9" s="100">
        <f>SUMIF('R2.DPT'!$C$3:$C$2224,"03-SANTA FE",'R2.DPT'!$F$3:$F$2224)</f>
        <v>33</v>
      </c>
      <c r="E9" s="100">
        <f>SUMIF('R2.DPT'!$C$3:$C$2224,"03-SANTA FE",'R2.DPT'!$G$3:$G$2224)</f>
        <v>18</v>
      </c>
      <c r="F9" s="100">
        <f>SUMIF('R2.DPT'!$C$3:$C$2224,"03-SANTA FE",'R2.DPT'!$H$3:$H$2224)</f>
        <v>35</v>
      </c>
      <c r="G9" s="100">
        <f>SUMIF('R2.DPT'!$C$3:$C$2224,"03-SANTA FE",'R2.DPT'!$I$3:$I$2224)</f>
        <v>20</v>
      </c>
      <c r="H9" s="100">
        <f>SUMIF('R2.DPT'!$C$3:$C$2224,"03-SANTA FE",'R2.DPT'!$J$3:$J$2224)</f>
        <v>47</v>
      </c>
      <c r="I9" s="100">
        <f>SUMIF('R2.DPT'!$C$3:$C$2224,"03-SANTA FE",'R2.DPT'!$K$3:$K$2224)</f>
        <v>34</v>
      </c>
      <c r="J9" s="100">
        <f>SUMIF('R2.DPT'!$C$3:$C$2224,"03-SANTA FE",'R2.DPT'!$L$3:$L$2224)</f>
        <v>0</v>
      </c>
      <c r="K9" s="100">
        <f>SUMIF('R2.DPT'!$C$3:$C$2224,"03-SANTA FE",'R2.DPT'!$M$3:$M$2224)</f>
        <v>0</v>
      </c>
      <c r="L9" s="100">
        <f>SUMIF('R2.DPT'!$C$3:$C$2224,"03-SANTA FE",'R2.DPT'!$N$3:$N$2224)</f>
        <v>0</v>
      </c>
      <c r="M9" s="100">
        <f>SUMIF('R2.DPT'!$C$3:$C$2224,"03-SANTA FE",'R2.DPT'!$O$3:$O$2224)</f>
        <v>0</v>
      </c>
      <c r="N9" s="100">
        <f>SUMIF('R2.DPT'!$C$3:$C$2224,"03-SANTA FE",'R2.DPT'!$P$3:$P$2224)</f>
        <v>0</v>
      </c>
      <c r="O9" s="100">
        <f>SUMIF('R2.DPT'!$C$3:$C$2224,"03-SANTA FE",'R2.DPT'!$Q$3:$Q$2224)</f>
        <v>0</v>
      </c>
      <c r="P9" s="98">
        <f t="shared" si="0"/>
        <v>187</v>
      </c>
      <c r="Q9" s="60">
        <f t="shared" si="1"/>
        <v>44.523809523809526</v>
      </c>
      <c r="R9" s="98">
        <f t="shared" si="2"/>
        <v>233</v>
      </c>
    </row>
    <row r="10" spans="1:18" s="65" customFormat="1" ht="12.75">
      <c r="A10" s="79" t="s">
        <v>38</v>
      </c>
      <c r="B10" s="60">
        <f>SUMIF('R2.DPT'!$C$3:$C$2224,"04-SAN CRISTOBAL",'R2.DPT'!$D$3:$D$2224)</f>
        <v>1702</v>
      </c>
      <c r="C10" s="60">
        <f>SUMIF('R2.DPT'!$C$3:$C$2224,"04-SAN CRISTOBAL",'R2.DPT'!$E$3:$E$2224)</f>
        <v>141.83333333333334</v>
      </c>
      <c r="D10" s="100">
        <f>SUMIF('R2.DPT'!$C$3:$C$2224,"04-SAN CRISTOBAL",'R2.DPT'!$F$3:$F$2224)</f>
        <v>180</v>
      </c>
      <c r="E10" s="100">
        <f>SUMIF('R2.DPT'!$C$3:$C$2224,"04-SAN CRISTOBAL",'R2.DPT'!$G$3:$G$2224)</f>
        <v>68</v>
      </c>
      <c r="F10" s="100">
        <f>SUMIF('R2.DPT'!$C$3:$C$2224,"04-SAN CRISTOBAL",'R2.DPT'!$H$3:$H$2224)</f>
        <v>132</v>
      </c>
      <c r="G10" s="100">
        <f>SUMIF('R2.DPT'!$C$3:$C$2224,"04-SAN CRISTOBAL",'R2.DPT'!$I$3:$I$2224)</f>
        <v>138</v>
      </c>
      <c r="H10" s="100">
        <f>SUMIF('R2.DPT'!$C$3:$C$2224,"04-SAN CRISTOBAL",'R2.DPT'!$J$3:$J$2224)</f>
        <v>109</v>
      </c>
      <c r="I10" s="100">
        <f>SUMIF('R2.DPT'!$C$3:$C$2224,"04-SAN CRISTOBAL",'R2.DPT'!$K$3:$K$2224)</f>
        <v>116</v>
      </c>
      <c r="J10" s="100">
        <f>SUMIF('R2.DPT'!$C$3:$C$2224,"04-SAN CRISTOBAL",'R2.DPT'!$L$3:$L$2224)</f>
        <v>0</v>
      </c>
      <c r="K10" s="100">
        <f>SUMIF('R2.DPT'!$C$3:$C$2224,"04-SAN CRISTOBAL",'R2.DPT'!$M$3:$M$2224)</f>
        <v>0</v>
      </c>
      <c r="L10" s="100">
        <f>SUMIF('R2.DPT'!$C$3:$C$2224,"04-SAN CRISTOBAL",'R2.DPT'!$N$3:$N$2224)</f>
        <v>0</v>
      </c>
      <c r="M10" s="100">
        <f>SUMIF('R2.DPT'!$C$3:$C$2224,"04-SAN CRISTOBAL",'R2.DPT'!$O$3:$O$2224)</f>
        <v>0</v>
      </c>
      <c r="N10" s="100">
        <f>SUMIF('R2.DPT'!$C$3:$C$2224,"04-SAN CRISTOBAL",'R2.DPT'!$P$3:$P$2224)</f>
        <v>0</v>
      </c>
      <c r="O10" s="100">
        <f>SUMIF('R2.DPT'!$C$3:$C$2224,"04-SAN CRISTOBAL",'R2.DPT'!$Q$3:$Q$2224)</f>
        <v>0</v>
      </c>
      <c r="P10" s="98">
        <f t="shared" si="0"/>
        <v>743</v>
      </c>
      <c r="Q10" s="60">
        <f t="shared" si="1"/>
        <v>43.6545240893067</v>
      </c>
      <c r="R10" s="98">
        <f t="shared" si="2"/>
        <v>959</v>
      </c>
    </row>
    <row r="11" spans="1:18" s="65" customFormat="1" ht="12.75">
      <c r="A11" s="79" t="s">
        <v>45</v>
      </c>
      <c r="B11" s="60">
        <f>SUMIF('R2.DPT'!$C$3:$C$2224,"05-USME",'R2.DPT'!$D$3:$D$2224)</f>
        <v>660</v>
      </c>
      <c r="C11" s="60">
        <f>SUMIF('R2.DPT'!$C$3:$C$2224,"05-USME",'R2.DPT'!$E$3:$E$2224)</f>
        <v>55</v>
      </c>
      <c r="D11" s="100">
        <f>SUMIF('R2.DPT'!$C$3:$C$2224,"05-USME",'R2.DPT'!$F$3:$F$2224)</f>
        <v>57</v>
      </c>
      <c r="E11" s="100">
        <f>SUMIF('R2.DPT'!$C$3:$C$2224,"05-USME",'R2.DPT'!$G$3:$G$2224)</f>
        <v>65</v>
      </c>
      <c r="F11" s="100">
        <f>SUMIF('R2.DPT'!$C$3:$C$2224,"05-USME",'R2.DPT'!$H$3:$H$2224)</f>
        <v>68</v>
      </c>
      <c r="G11" s="100">
        <f>SUMIF('R2.DPT'!$C$3:$C$2224,"05-USME",'R2.DPT'!$I$3:$I$2224)</f>
        <v>49</v>
      </c>
      <c r="H11" s="100">
        <f>SUMIF('R2.DPT'!$C$3:$C$2224,"05-USME",'R2.DPT'!$J$3:$J$2224)</f>
        <v>39</v>
      </c>
      <c r="I11" s="100">
        <f>SUMIF('R2.DPT'!$C$3:$C$2224,"05-USME",'R2.DPT'!$K$3:$K$2224)</f>
        <v>29</v>
      </c>
      <c r="J11" s="100">
        <f>SUMIF('R2.DPT'!$C$3:$C$2224,"05-USME",'R2.DPT'!$L$3:$L$2224)</f>
        <v>0</v>
      </c>
      <c r="K11" s="100">
        <f>SUMIF('R2.DPT'!$C$3:$C$2224,"05-USME",'R2.DPT'!$M$3:$M$2224)</f>
        <v>0</v>
      </c>
      <c r="L11" s="100">
        <f>SUMIF('R2.DPT'!$C$3:$C$2224,"05-USME",'R2.DPT'!$N$3:$N$2224)</f>
        <v>0</v>
      </c>
      <c r="M11" s="100">
        <f>SUMIF('R2.DPT'!$C$3:$C$2224,"05-USME",'R2.DPT'!$O$3:$O$2224)</f>
        <v>0</v>
      </c>
      <c r="N11" s="100">
        <f>SUMIF('R2.DPT'!$C$3:$C$2224,"05-USME",'R2.DPT'!$P$3:$P$2224)</f>
        <v>0</v>
      </c>
      <c r="O11" s="100">
        <f>SUMIF('R2.DPT'!$C$3:$C$2224,"05-USME",'R2.DPT'!$Q$3:$Q$2224)</f>
        <v>0</v>
      </c>
      <c r="P11" s="98">
        <f t="shared" si="0"/>
        <v>307</v>
      </c>
      <c r="Q11" s="60">
        <f t="shared" si="1"/>
        <v>46.515151515151516</v>
      </c>
      <c r="R11" s="98">
        <f t="shared" si="2"/>
        <v>353</v>
      </c>
    </row>
    <row r="12" spans="1:18" s="65" customFormat="1" ht="12.75">
      <c r="A12" s="79" t="s">
        <v>43</v>
      </c>
      <c r="B12" s="60">
        <f>SUMIF('R2.DPT'!$C$3:$C$2224,"06-TUNJUELITO",'R2.DPT'!$D$3:$D$2224)</f>
        <v>326</v>
      </c>
      <c r="C12" s="60">
        <f>SUMIF('R2.DPT'!$C$3:$C$2224,"06-TUNJUELITO",'R2.DPT'!$E$3:$E$2224)</f>
        <v>27.166666666666668</v>
      </c>
      <c r="D12" s="100">
        <f>SUMIF('R2.DPT'!$C$3:$C$2224,"06-TUNJUELITO",'R2.DPT'!$F$3:$F$2224)</f>
        <v>62</v>
      </c>
      <c r="E12" s="100">
        <f>SUMIF('R2.DPT'!$C$3:$C$2224,"06-TUNJUELITO",'R2.DPT'!$G$3:$G$2224)</f>
        <v>34</v>
      </c>
      <c r="F12" s="100">
        <f>SUMIF('R2.DPT'!$C$3:$C$2224,"06-TUNJUELITO",'R2.DPT'!$H$3:$H$2224)</f>
        <v>58</v>
      </c>
      <c r="G12" s="100">
        <f>SUMIF('R2.DPT'!$C$3:$C$2224,"06-TUNJUELITO",'R2.DPT'!$I$3:$I$2224)</f>
        <v>58</v>
      </c>
      <c r="H12" s="100">
        <f>SUMIF('R2.DPT'!$C$3:$C$2224,"06-TUNJUELITO",'R2.DPT'!$J$3:$J$2224)</f>
        <v>59</v>
      </c>
      <c r="I12" s="100">
        <f>SUMIF('R2.DPT'!$C$3:$C$2224,"06-TUNJUELITO",'R2.DPT'!$K$3:$K$2224)</f>
        <v>52</v>
      </c>
      <c r="J12" s="100">
        <f>SUMIF('R2.DPT'!$C$3:$C$2224,"06-TUNJUELITO",'R2.DPT'!$L$3:$L$2224)</f>
        <v>0</v>
      </c>
      <c r="K12" s="100">
        <f>SUMIF('R2.DPT'!$C$3:$C$2224,"06-TUNJUELITO",'R2.DPT'!$M$3:$M$2224)</f>
        <v>0</v>
      </c>
      <c r="L12" s="100">
        <f>SUMIF('R2.DPT'!$C$3:$C$2224,"06-TUNJUELITO",'R2.DPT'!$N$3:$N$2224)</f>
        <v>0</v>
      </c>
      <c r="M12" s="100">
        <f>SUMIF('R2.DPT'!$C$3:$C$2224,"06-TUNJUELITO",'R2.DPT'!$O$3:$O$2224)</f>
        <v>0</v>
      </c>
      <c r="N12" s="100">
        <f>SUMIF('R2.DPT'!$C$3:$C$2224,"06-TUNJUELITO",'R2.DPT'!$P$3:$P$2224)</f>
        <v>0</v>
      </c>
      <c r="O12" s="100">
        <f>SUMIF('R2.DPT'!$C$3:$C$2224,"06-TUNJUELITO",'R2.DPT'!$Q$3:$Q$2224)</f>
        <v>0</v>
      </c>
      <c r="P12" s="98">
        <f t="shared" si="0"/>
        <v>323</v>
      </c>
      <c r="Q12" s="60">
        <f t="shared" si="1"/>
        <v>99.079754601227</v>
      </c>
      <c r="R12" s="98">
        <f t="shared" si="2"/>
        <v>3</v>
      </c>
    </row>
    <row r="13" spans="1:18" s="65" customFormat="1" ht="12.75">
      <c r="A13" s="79" t="s">
        <v>28</v>
      </c>
      <c r="B13" s="60">
        <f>SUMIF('R2.DPT'!$C$3:$C$2224,"07-BOSA",'R2.DPT'!$D$3:$D$2224)</f>
        <v>740</v>
      </c>
      <c r="C13" s="60">
        <f>SUMIF('R2.DPT'!$C$3:$C$2224,"07-BOSA",'R2.DPT'!$E$3:$E$2224)</f>
        <v>61.666666666666664</v>
      </c>
      <c r="D13" s="100">
        <f>SUMIF('R2.DPT'!$C$3:$C$2224,"07-BOSA",'R2.DPT'!$F$3:$F$2224)</f>
        <v>174</v>
      </c>
      <c r="E13" s="100">
        <f>SUMIF('R2.DPT'!$C$3:$C$2224,"07-BOSA",'R2.DPT'!$G$3:$G$2224)</f>
        <v>99</v>
      </c>
      <c r="F13" s="100">
        <f>SUMIF('R2.DPT'!$C$3:$C$2224,"07-BOSA",'R2.DPT'!$H$3:$H$2224)</f>
        <v>85</v>
      </c>
      <c r="G13" s="100">
        <f>SUMIF('R2.DPT'!$C$3:$C$2224,"07-BOSA",'R2.DPT'!$I$3:$I$2224)</f>
        <v>131</v>
      </c>
      <c r="H13" s="100">
        <f>SUMIF('R2.DPT'!$C$3:$C$2224,"07-BOSA",'R2.DPT'!$J$3:$J$2224)</f>
        <v>129</v>
      </c>
      <c r="I13" s="100">
        <f>SUMIF('R2.DPT'!$C$3:$C$2224,"07-BOSA",'R2.DPT'!$K$3:$K$2224)</f>
        <v>151</v>
      </c>
      <c r="J13" s="100">
        <f>SUMIF('R2.DPT'!$C$3:$C$2224,"07-BOSA",'R2.DPT'!$L$3:$L$2224)</f>
        <v>0</v>
      </c>
      <c r="K13" s="100">
        <f>SUMIF('R2.DPT'!$C$3:$C$2224,"07-BOSA",'R2.DPT'!$M$3:$M$2224)</f>
        <v>0</v>
      </c>
      <c r="L13" s="100">
        <f>SUMIF('R2.DPT'!$C$3:$C$2224,"07-BOSA",'R2.DPT'!$N$3:$N$2224)</f>
        <v>0</v>
      </c>
      <c r="M13" s="100">
        <f>SUMIF('R2.DPT'!$C$3:$C$2224,"07-BOSA",'R2.DPT'!$O$3:$O$2224)</f>
        <v>0</v>
      </c>
      <c r="N13" s="100">
        <f>SUMIF('R2.DPT'!$C$3:$C$2224,"07-BOSA",'R2.DPT'!$P$3:$P$2224)</f>
        <v>0</v>
      </c>
      <c r="O13" s="100">
        <f>SUMIF('R2.DPT'!$C$3:$C$2224,"07-BOSA",'R2.DPT'!$Q$3:$Q$2224)</f>
        <v>0</v>
      </c>
      <c r="P13" s="98">
        <f t="shared" si="0"/>
        <v>769</v>
      </c>
      <c r="Q13" s="60">
        <f t="shared" si="1"/>
        <v>103.91891891891892</v>
      </c>
      <c r="R13" s="98">
        <f t="shared" si="2"/>
      </c>
    </row>
    <row r="14" spans="1:18" s="65" customFormat="1" ht="12.75">
      <c r="A14" s="79" t="s">
        <v>34</v>
      </c>
      <c r="B14" s="60">
        <f>SUMIF('R2.DPT'!$C$3:$C$2224,"08-KENNEDY",'R2.DPT'!$D$3:$D$2224)</f>
        <v>350</v>
      </c>
      <c r="C14" s="60">
        <f>SUMIF('R2.DPT'!$C$3:$C$2224,"08-KENNEDY",'R2.DPT'!$E$3:$E$2224)</f>
        <v>29.166666666666668</v>
      </c>
      <c r="D14" s="100">
        <f>SUMIF('R2.DPT'!$C$3:$C$2224,"08-KENNEDY",'R2.DPT'!$F$3:$F$2224)</f>
        <v>110</v>
      </c>
      <c r="E14" s="100">
        <f>SUMIF('R2.DPT'!$C$3:$C$2224,"08-KENNEDY",'R2.DPT'!$G$3:$G$2224)</f>
        <v>99</v>
      </c>
      <c r="F14" s="100">
        <f>SUMIF('R2.DPT'!$C$3:$C$2224,"08-KENNEDY",'R2.DPT'!$H$3:$H$2224)</f>
        <v>91</v>
      </c>
      <c r="G14" s="100">
        <f>SUMIF('R2.DPT'!$C$3:$C$2224,"08-KENNEDY",'R2.DPT'!$I$3:$I$2224)</f>
        <v>131</v>
      </c>
      <c r="H14" s="100">
        <f>SUMIF('R2.DPT'!$C$3:$C$2224,"08-KENNEDY",'R2.DPT'!$J$3:$J$2224)</f>
        <v>116</v>
      </c>
      <c r="I14" s="100">
        <f>SUMIF('R2.DPT'!$C$3:$C$2224,"08-KENNEDY",'R2.DPT'!$K$3:$K$2224)</f>
        <v>84</v>
      </c>
      <c r="J14" s="100">
        <f>SUMIF('R2.DPT'!$C$3:$C$2224,"08-KENNEDY",'R2.DPT'!$L$3:$L$2224)</f>
        <v>0</v>
      </c>
      <c r="K14" s="100">
        <f>SUMIF('R2.DPT'!$C$3:$C$2224,"08-KENNEDY",'R2.DPT'!$M$3:$M$2224)</f>
        <v>0</v>
      </c>
      <c r="L14" s="100">
        <f>SUMIF('R2.DPT'!$C$3:$C$2224,"08-KENNEDY",'R2.DPT'!$N$3:$N$2224)</f>
        <v>0</v>
      </c>
      <c r="M14" s="100">
        <f>SUMIF('R2.DPT'!$C$3:$C$2224,"08-KENNEDY",'R2.DPT'!$O$3:$O$2224)</f>
        <v>0</v>
      </c>
      <c r="N14" s="100">
        <f>SUMIF('R2.DPT'!$C$3:$C$2224,"08-KENNEDY",'R2.DPT'!$P$3:$P$2224)</f>
        <v>0</v>
      </c>
      <c r="O14" s="100">
        <f>SUMIF('R2.DPT'!$C$3:$C$2224,"08-KENNEDY",'R2.DPT'!$Q$3:$Q$2224)</f>
        <v>0</v>
      </c>
      <c r="P14" s="98">
        <f t="shared" si="0"/>
        <v>631</v>
      </c>
      <c r="Q14" s="60">
        <f t="shared" si="1"/>
        <v>180.28571428571428</v>
      </c>
      <c r="R14" s="98">
        <f t="shared" si="2"/>
      </c>
    </row>
    <row r="15" spans="1:18" s="65" customFormat="1" ht="12.75">
      <c r="A15" s="79" t="s">
        <v>33</v>
      </c>
      <c r="B15" s="60">
        <f>SUMIF('R2.DPT'!$C$3:$C$2224,"09-FONTIBON",'R2.DPT'!$D$3:$D$2224)</f>
        <v>495</v>
      </c>
      <c r="C15" s="60">
        <f>SUMIF('R2.DPT'!$C$3:$C$2224,"09-FONTIBON",'R2.DPT'!$E$3:$E$2224)</f>
        <v>41.25</v>
      </c>
      <c r="D15" s="100">
        <f>SUMIF('R2.DPT'!$C$3:$C$2224,"09-FONTIBON",'R2.DPT'!$F$3:$F$2224)</f>
        <v>50</v>
      </c>
      <c r="E15" s="100">
        <f>SUMIF('R2.DPT'!$C$3:$C$2224,"09-FONTIBON",'R2.DPT'!$G$3:$G$2224)</f>
        <v>34</v>
      </c>
      <c r="F15" s="100">
        <f>SUMIF('R2.DPT'!$C$3:$C$2224,"09-FONTIBON",'R2.DPT'!$H$3:$H$2224)</f>
        <v>42</v>
      </c>
      <c r="G15" s="100">
        <f>SUMIF('R2.DPT'!$C$3:$C$2224,"09-FONTIBON",'R2.DPT'!$I$3:$I$2224)</f>
        <v>54</v>
      </c>
      <c r="H15" s="100">
        <f>SUMIF('R2.DPT'!$C$3:$C$2224,"09-FONTIBON",'R2.DPT'!$J$3:$J$2224)</f>
        <v>42</v>
      </c>
      <c r="I15" s="100">
        <f>SUMIF('R2.DPT'!$C$3:$C$2224,"09-FONTIBON",'R2.DPT'!$K$3:$K$2224)</f>
        <v>34</v>
      </c>
      <c r="J15" s="100">
        <f>SUMIF('R2.DPT'!$C$3:$C$2224,"09-FONTIBON",'R2.DPT'!$L$3:$L$2224)</f>
        <v>0</v>
      </c>
      <c r="K15" s="100">
        <f>SUMIF('R2.DPT'!$C$3:$C$2224,"09-FONTIBON",'R2.DPT'!$M$3:$M$2224)</f>
        <v>0</v>
      </c>
      <c r="L15" s="100">
        <f>SUMIF('R2.DPT'!$C$3:$C$2224,"09-FONTIBON",'R2.DPT'!$N$3:$N$2224)</f>
        <v>0</v>
      </c>
      <c r="M15" s="100">
        <f>SUMIF('R2.DPT'!$C$3:$C$2224,"09-FONTIBON",'R2.DPT'!$O$3:$O$2224)</f>
        <v>0</v>
      </c>
      <c r="N15" s="100">
        <f>SUMIF('R2.DPT'!$C$3:$C$2224,"09-FONTIBON",'R2.DPT'!$P$3:$P$2224)</f>
        <v>0</v>
      </c>
      <c r="O15" s="100">
        <f>SUMIF('R2.DPT'!$C$3:$C$2224,"09-FONTIBON",'R2.DPT'!$Q$3:$Q$2224)</f>
        <v>0</v>
      </c>
      <c r="P15" s="98">
        <f t="shared" si="0"/>
        <v>256</v>
      </c>
      <c r="Q15" s="60">
        <f t="shared" si="1"/>
        <v>51.717171717171716</v>
      </c>
      <c r="R15" s="98">
        <f t="shared" si="2"/>
        <v>239</v>
      </c>
    </row>
    <row r="16" spans="1:18" s="65" customFormat="1" ht="12.75">
      <c r="A16" s="79" t="s">
        <v>32</v>
      </c>
      <c r="B16" s="60">
        <f>SUMIF('R2.DPT'!$C$3:$C$2224,"10-ENGATIVA",'R2.DPT'!$D$3:$D$2224)</f>
        <v>420</v>
      </c>
      <c r="C16" s="60">
        <f>SUMIF('R2.DPT'!$C$3:$C$2224,"10-ENGATIVA",'R2.DPT'!$E$3:$E$2224)</f>
        <v>35</v>
      </c>
      <c r="D16" s="100">
        <f>SUMIF('R2.DPT'!$C$3:$C$2224,"10-ENGATIVA",'R2.DPT'!$F$3:$F$2224)</f>
        <v>61</v>
      </c>
      <c r="E16" s="100">
        <f>SUMIF('R2.DPT'!$C$3:$C$2224,"10-ENGATIVA",'R2.DPT'!$G$3:$G$2224)</f>
        <v>40</v>
      </c>
      <c r="F16" s="100">
        <f>SUMIF('R2.DPT'!$C$3:$C$2224,"10-ENGATIVA",'R2.DPT'!$H$3:$H$2224)</f>
        <v>42</v>
      </c>
      <c r="G16" s="100">
        <f>SUMIF('R2.DPT'!$C$3:$C$2224,"10-ENGATIVA",'R2.DPT'!$I$3:$I$2224)</f>
        <v>90</v>
      </c>
      <c r="H16" s="100">
        <f>SUMIF('R2.DPT'!$C$3:$C$2224,"10-ENGATIVA",'R2.DPT'!$J$3:$J$2224)</f>
        <v>78</v>
      </c>
      <c r="I16" s="100">
        <f>SUMIF('R2.DPT'!$C$3:$C$2224,"10-ENGATIVA",'R2.DPT'!$K$3:$K$2224)</f>
        <v>63</v>
      </c>
      <c r="J16" s="100">
        <f>SUMIF('R2.DPT'!$C$3:$C$2224,"10-ENGATIVA",'R2.DPT'!$L$3:$L$2224)</f>
        <v>0</v>
      </c>
      <c r="K16" s="100">
        <f>SUMIF('R2.DPT'!$C$3:$C$2224,"10-ENGATIVA",'R2.DPT'!$M$3:$M$2224)</f>
        <v>0</v>
      </c>
      <c r="L16" s="100">
        <f>SUMIF('R2.DPT'!$C$3:$C$2224,"10-ENGATIVA",'R2.DPT'!$N$3:$N$2224)</f>
        <v>0</v>
      </c>
      <c r="M16" s="100">
        <f>SUMIF('R2.DPT'!$C$3:$C$2224,"10-ENGATIVA",'R2.DPT'!$O$3:$O$2224)</f>
        <v>0</v>
      </c>
      <c r="N16" s="100">
        <f>SUMIF('R2.DPT'!$C$3:$C$2224,"10-ENGATIVA",'R2.DPT'!$P$3:$P$2224)</f>
        <v>0</v>
      </c>
      <c r="O16" s="100">
        <f>SUMIF('R2.DPT'!$C$3:$C$2224,"10-ENGATIVA",'R2.DPT'!$Q$3:$Q$2224)</f>
        <v>0</v>
      </c>
      <c r="P16" s="98">
        <f t="shared" si="0"/>
        <v>374</v>
      </c>
      <c r="Q16" s="60">
        <f t="shared" si="1"/>
        <v>89.04761904761905</v>
      </c>
      <c r="R16" s="98">
        <f t="shared" si="2"/>
        <v>46</v>
      </c>
    </row>
    <row r="17" spans="1:18" s="65" customFormat="1" ht="12.75">
      <c r="A17" s="79" t="s">
        <v>40</v>
      </c>
      <c r="B17" s="60">
        <f>SUMIF('R2.DPT'!$C$3:$C$2224,"11-SUBA",'R2.DPT'!$D$3:$D$2224)</f>
        <v>572</v>
      </c>
      <c r="C17" s="60">
        <f>SUMIF('R2.DPT'!$C$3:$C$2224,"11-SUBA",'R2.DPT'!$E$3:$E$2224)</f>
        <v>47.666666666666664</v>
      </c>
      <c r="D17" s="100">
        <f>SUMIF('R2.DPT'!$C$3:$C$2224,"11-SUBA",'R2.DPT'!$F$3:$F$2224)</f>
        <v>145</v>
      </c>
      <c r="E17" s="100">
        <f>SUMIF('R2.DPT'!$C$3:$C$2224,"11-SUBA",'R2.DPT'!$G$3:$G$2224)</f>
        <v>126</v>
      </c>
      <c r="F17" s="100">
        <f>SUMIF('R2.DPT'!$C$3:$C$2224,"11-SUBA",'R2.DPT'!$H$3:$H$2224)</f>
        <v>151</v>
      </c>
      <c r="G17" s="100">
        <f>SUMIF('R2.DPT'!$C$3:$C$2224,"11-SUBA",'R2.DPT'!$I$3:$I$2224)</f>
        <v>172</v>
      </c>
      <c r="H17" s="100">
        <f>SUMIF('R2.DPT'!$C$3:$C$2224,"11-SUBA",'R2.DPT'!$J$3:$J$2224)</f>
        <v>146</v>
      </c>
      <c r="I17" s="100">
        <f>SUMIF('R2.DPT'!$C$3:$C$2224,"11-SUBA",'R2.DPT'!$K$3:$K$2224)</f>
        <v>182</v>
      </c>
      <c r="J17" s="100">
        <f>SUMIF('R2.DPT'!$C$3:$C$2224,"11-SUBA",'R2.DPT'!$L$3:$L$2224)</f>
        <v>0</v>
      </c>
      <c r="K17" s="100">
        <f>SUMIF('R2.DPT'!$C$3:$C$2224,"11-SUBA",'R2.DPT'!$M$3:$M$2224)</f>
        <v>0</v>
      </c>
      <c r="L17" s="100">
        <f>SUMIF('R2.DPT'!$C$3:$C$2224,"11-SUBA",'R2.DPT'!$N$3:$N$2224)</f>
        <v>0</v>
      </c>
      <c r="M17" s="100">
        <f>SUMIF('R2.DPT'!$C$3:$C$2224,"11-SUBA",'R2.DPT'!$O$3:$O$2224)</f>
        <v>0</v>
      </c>
      <c r="N17" s="100">
        <f>SUMIF('R2.DPT'!$C$3:$C$2224,"11-SUBA",'R2.DPT'!$P$3:$P$2224)</f>
        <v>0</v>
      </c>
      <c r="O17" s="100">
        <f>SUMIF('R2.DPT'!$C$3:$C$2224,"11-SUBA",'R2.DPT'!$Q$3:$Q$2224)</f>
        <v>0</v>
      </c>
      <c r="P17" s="98">
        <f t="shared" si="0"/>
        <v>922</v>
      </c>
      <c r="Q17" s="60">
        <f t="shared" si="1"/>
        <v>161.1888111888112</v>
      </c>
      <c r="R17" s="98">
        <f t="shared" si="2"/>
      </c>
    </row>
    <row r="18" spans="1:18" s="65" customFormat="1" ht="12.75">
      <c r="A18" s="79" t="s">
        <v>27</v>
      </c>
      <c r="B18" s="60">
        <f>SUMIF('R2.DPT'!$C$3:$C$2224,"12-BARRIOS UNIDOS",'R2.DPT'!$D$3:$D$2224)</f>
        <v>156</v>
      </c>
      <c r="C18" s="60">
        <f>SUMIF('R2.DPT'!$C$3:$C$2224,"12-BARRIOS UNIDOS",'R2.DPT'!$E$3:$E$2224)</f>
        <v>13</v>
      </c>
      <c r="D18" s="100">
        <f>SUMIF('R2.DPT'!$C$3:$C$2224,"12-BARRIOS UNIDOS",'R2.DPT'!$F$3:$F$2224)</f>
        <v>46</v>
      </c>
      <c r="E18" s="100">
        <f>SUMIF('R2.DPT'!$C$3:$C$2224,"12-BARRIOS UNIDOS",'R2.DPT'!$G$3:$G$2224)</f>
        <v>23</v>
      </c>
      <c r="F18" s="100">
        <f>SUMIF('R2.DPT'!$C$3:$C$2224,"12-BARRIOS UNIDOS",'R2.DPT'!$H$3:$H$2224)</f>
        <v>14</v>
      </c>
      <c r="G18" s="100">
        <f>SUMIF('R2.DPT'!$C$3:$C$2224,"12-BARRIOS UNIDOS",'R2.DPT'!$I$3:$I$2224)</f>
        <v>23</v>
      </c>
      <c r="H18" s="100">
        <f>SUMIF('R2.DPT'!$C$3:$C$2224,"12-BARRIOS UNIDOS",'R2.DPT'!$J$3:$J$2224)</f>
        <v>32</v>
      </c>
      <c r="I18" s="100">
        <f>SUMIF('R2.DPT'!$C$3:$C$2224,"12-BARRIOS UNIDOS",'R2.DPT'!$K$3:$K$2224)</f>
        <v>15</v>
      </c>
      <c r="J18" s="100">
        <f>SUMIF('R2.DPT'!$C$3:$C$2224,"12-BARRIOS UNIDOS",'R2.DPT'!$L$3:$L$2224)</f>
        <v>0</v>
      </c>
      <c r="K18" s="100">
        <f>SUMIF('R2.DPT'!$C$3:$C$2224,"12-BARRIOS UNIDOS",'R2.DPT'!$M$3:$M$2224)</f>
        <v>0</v>
      </c>
      <c r="L18" s="100">
        <f>SUMIF('R2.DPT'!$C$3:$C$2224,"12-BARRIOS UNIDOS",'R2.DPT'!$N$3:$N$2224)</f>
        <v>0</v>
      </c>
      <c r="M18" s="100">
        <f>SUMIF('R2.DPT'!$C$3:$C$2224,"12-BARRIOS UNIDOS",'R2.DPT'!$O$3:$O$2224)</f>
        <v>0</v>
      </c>
      <c r="N18" s="100">
        <f>SUMIF('R2.DPT'!$C$3:$C$2224,"12-BARRIOS UNIDOS",'R2.DPT'!$P$3:$P$2224)</f>
        <v>0</v>
      </c>
      <c r="O18" s="100">
        <f>SUMIF('R2.DPT'!$C$3:$C$2224,"12-BARRIOS UNIDOS",'R2.DPT'!$Q$3:$Q$2224)</f>
        <v>0</v>
      </c>
      <c r="P18" s="98">
        <f t="shared" si="0"/>
        <v>153</v>
      </c>
      <c r="Q18" s="60">
        <f t="shared" si="1"/>
        <v>98.07692307692308</v>
      </c>
      <c r="R18" s="98">
        <f t="shared" si="2"/>
        <v>3</v>
      </c>
    </row>
    <row r="19" spans="1:18" s="65" customFormat="1" ht="12.75">
      <c r="A19" s="79" t="s">
        <v>42</v>
      </c>
      <c r="B19" s="60">
        <f>SUMIF('R2.DPT'!$C$3:$C$2224,"13-TEUSAQUILLO",'R2.DPT'!$D$3:$D$2224)</f>
        <v>200</v>
      </c>
      <c r="C19" s="60">
        <f>SUMIF('R2.DPT'!$C$3:$C$2224,"13-TEUSAQUILLO",'R2.DPT'!$E$3:$E$2224)</f>
        <v>16.666666666666668</v>
      </c>
      <c r="D19" s="100">
        <f>SUMIF('R2.DPT'!$C$3:$C$2224,"13-TEUSAQUILLO",'R2.DPT'!$F$3:$F$2224)</f>
        <v>21</v>
      </c>
      <c r="E19" s="100">
        <f>SUMIF('R2.DPT'!$C$3:$C$2224,"13-TEUSAQUILLO",'R2.DPT'!$G$3:$G$2224)</f>
        <v>15</v>
      </c>
      <c r="F19" s="100">
        <f>SUMIF('R2.DPT'!$C$3:$C$2224,"13-TEUSAQUILLO",'R2.DPT'!$H$3:$H$2224)</f>
        <v>17</v>
      </c>
      <c r="G19" s="100">
        <f>SUMIF('R2.DPT'!$C$3:$C$2224,"13-TEUSAQUILLO",'R2.DPT'!$I$3:$I$2224)</f>
        <v>15</v>
      </c>
      <c r="H19" s="100">
        <f>SUMIF('R2.DPT'!$C$3:$C$2224,"13-TEUSAQUILLO",'R2.DPT'!$J$3:$J$2224)</f>
        <v>14</v>
      </c>
      <c r="I19" s="100">
        <f>SUMIF('R2.DPT'!$C$3:$C$2224,"13-TEUSAQUILLO",'R2.DPT'!$K$3:$K$2224)</f>
        <v>14</v>
      </c>
      <c r="J19" s="100">
        <f>SUMIF('R2.DPT'!$C$3:$C$2224,"13-TEUSAQUILLO",'R2.DPT'!$L$3:$L$2224)</f>
        <v>0</v>
      </c>
      <c r="K19" s="100">
        <f>SUMIF('R2.DPT'!$C$3:$C$2224,"13-TEUSAQUILLO",'R2.DPT'!$M$3:$M$2224)</f>
        <v>0</v>
      </c>
      <c r="L19" s="100">
        <f>SUMIF('R2.DPT'!$C$3:$C$2224,"13-TEUSAQUILLO",'R2.DPT'!$N$3:$N$2224)</f>
        <v>0</v>
      </c>
      <c r="M19" s="100">
        <f>SUMIF('R2.DPT'!$C$3:$C$2224,"13-TEUSAQUILLO",'R2.DPT'!$O$3:$O$2224)</f>
        <v>0</v>
      </c>
      <c r="N19" s="100">
        <f>SUMIF('R2.DPT'!$C$3:$C$2224,"13-TEUSAQUILLO",'R2.DPT'!$P$3:$P$2224)</f>
        <v>0</v>
      </c>
      <c r="O19" s="100">
        <f>SUMIF('R2.DPT'!$C$3:$C$2224,"13-TEUSAQUILLO",'R2.DPT'!$Q$3:$Q$2224)</f>
        <v>0</v>
      </c>
      <c r="P19" s="98">
        <f t="shared" si="0"/>
        <v>96</v>
      </c>
      <c r="Q19" s="60">
        <f t="shared" si="1"/>
        <v>48</v>
      </c>
      <c r="R19" s="98">
        <f t="shared" si="2"/>
        <v>104</v>
      </c>
    </row>
    <row r="20" spans="1:18" s="65" customFormat="1" ht="12.75">
      <c r="A20" s="79" t="s">
        <v>55</v>
      </c>
      <c r="B20" s="60">
        <f>SUMIF('R2.DPT'!$C$3:$C$2224,"14-LOS MARTIRES",'R2.DPT'!$D$3:$D$2224)</f>
        <v>208</v>
      </c>
      <c r="C20" s="60">
        <f>SUMIF('R2.DPT'!$C$3:$C$2224,"14-LOS MARTIRES",'R2.DPT'!$E$3:$E$2224)</f>
        <v>17.333333333333332</v>
      </c>
      <c r="D20" s="100">
        <f>SUMIF('R2.DPT'!$C$3:$C$2224,"14-LOS MARTIRES",'R2.DPT'!$F$3:$F$2224)</f>
        <v>15</v>
      </c>
      <c r="E20" s="100">
        <f>SUMIF('R2.DPT'!$C$3:$C$2224,"14-LOS MARTIRES",'R2.DPT'!$G$3:$G$2224)</f>
        <v>14</v>
      </c>
      <c r="F20" s="100">
        <f>SUMIF('R2.DPT'!$C$3:$C$2224,"14-LOS MARTIRES",'R2.DPT'!$H$3:$H$2224)</f>
        <v>12</v>
      </c>
      <c r="G20" s="100">
        <f>SUMIF('R2.DPT'!$C$3:$C$2224,"14-LOS MARTIRES",'R2.DPT'!$I$3:$I$2224)</f>
        <v>29</v>
      </c>
      <c r="H20" s="100">
        <f>SUMIF('R2.DPT'!$C$3:$C$2224,"14-LOS MARTIRES",'R2.DPT'!$J$3:$J$2224)</f>
        <v>16</v>
      </c>
      <c r="I20" s="100">
        <f>SUMIF('R2.DPT'!$C$3:$C$2224,"14-LOS MARTIRES",'R2.DPT'!$K$3:$K$2224)</f>
        <v>22</v>
      </c>
      <c r="J20" s="100">
        <f>SUMIF('R2.DPT'!$C$3:$C$2224,"14-LOS MARTIRES",'R2.DPT'!$L$3:$L$2224)</f>
        <v>0</v>
      </c>
      <c r="K20" s="100">
        <f>SUMIF('R2.DPT'!$C$3:$C$2224,"14-LOS MARTIRES",'R2.DPT'!$M$3:$M$2224)</f>
        <v>0</v>
      </c>
      <c r="L20" s="100">
        <f>SUMIF('R2.DPT'!$C$3:$C$2224,"14-LOS MARTIRES",'R2.DPT'!$N$3:$N$2224)</f>
        <v>0</v>
      </c>
      <c r="M20" s="100">
        <f>SUMIF('R2.DPT'!$C$3:$C$2224,"14-LOS MARTIRES",'R2.DPT'!$O$3:$O$2224)</f>
        <v>0</v>
      </c>
      <c r="N20" s="100">
        <f>SUMIF('R2.DPT'!$C$3:$C$2224,"14-LOS MARTIRES",'R2.DPT'!$P$3:$P$2224)</f>
        <v>0</v>
      </c>
      <c r="O20" s="100">
        <f>SUMIF('R2.DPT'!$C$3:$C$2224,"14-LOS MARTIRES",'R2.DPT'!$Q$3:$Q$2224)</f>
        <v>0</v>
      </c>
      <c r="P20" s="98">
        <f t="shared" si="0"/>
        <v>108</v>
      </c>
      <c r="Q20" s="60">
        <f t="shared" si="1"/>
        <v>51.92307692307692</v>
      </c>
      <c r="R20" s="98">
        <f t="shared" si="2"/>
        <v>100</v>
      </c>
    </row>
    <row r="21" spans="1:18" s="65" customFormat="1" ht="12.75">
      <c r="A21" s="79" t="s">
        <v>26</v>
      </c>
      <c r="B21" s="60">
        <f>SUMIF('R2.DPT'!$C$3:$C$2224,"15-ANTONIO NARIÑO",'R2.DPT'!$D$3:$D$2224)</f>
        <v>24</v>
      </c>
      <c r="C21" s="60">
        <f>SUMIF('R2.DPT'!$C$3:$C$2224,"15-ANTONIO NARIÑO",'R2.DPT'!$E$3:$E$2224)</f>
        <v>2</v>
      </c>
      <c r="D21" s="100">
        <f>SUMIF('R2.DPT'!$C$3:$C$2224,"15-ANTONIO NARIÑO",'R2.DPT'!$F$3:$F$2224)</f>
        <v>51</v>
      </c>
      <c r="E21" s="100">
        <f>SUMIF('R2.DPT'!$C$3:$C$2224,"15-ANTONIO NARIÑO",'R2.DPT'!$G$3:$G$2224)</f>
        <v>45</v>
      </c>
      <c r="F21" s="100">
        <f>SUMIF('R2.DPT'!$C$3:$C$2224,"15-ANTONIO NARIÑO",'R2.DPT'!$H$3:$H$2224)</f>
        <v>60</v>
      </c>
      <c r="G21" s="100">
        <f>SUMIF('R2.DPT'!$C$3:$C$2224,"15-ANTONIO NARIÑO",'R2.DPT'!$I$3:$I$2224)</f>
        <v>47</v>
      </c>
      <c r="H21" s="100">
        <f>SUMIF('R2.DPT'!$C$3:$C$2224,"15-ANTONIO NARIÑO",'R2.DPT'!$J$3:$J$2224)</f>
        <v>65</v>
      </c>
      <c r="I21" s="100">
        <f>SUMIF('R2.DPT'!$C$3:$C$2224,"15-ANTONIO NARIÑO",'R2.DPT'!$K$3:$K$2224)</f>
        <v>52</v>
      </c>
      <c r="J21" s="100">
        <f>SUMIF('R2.DPT'!$C$3:$C$2224,"15-ANTONIO NARIÑO",'R2.DPT'!$L$3:$L$2224)</f>
        <v>0</v>
      </c>
      <c r="K21" s="100">
        <f>SUMIF('R2.DPT'!$C$3:$C$2224,"15-ANTONIO NARIÑO",'R2.DPT'!$M$3:$M$2224)</f>
        <v>0</v>
      </c>
      <c r="L21" s="100">
        <f>SUMIF('R2.DPT'!$C$3:$C$2224,"15-ANTONIO NARIÑO",'R2.DPT'!$N$3:$N$2224)</f>
        <v>0</v>
      </c>
      <c r="M21" s="100">
        <f>SUMIF('R2.DPT'!$C$3:$C$2224,"15-ANTONIO NARIÑO",'R2.DPT'!$O$3:$O$2224)</f>
        <v>0</v>
      </c>
      <c r="N21" s="100">
        <f>SUMIF('R2.DPT'!$C$3:$C$2224,"15-ANTONIO NARIÑO",'R2.DPT'!$P$3:$P$2224)</f>
        <v>0</v>
      </c>
      <c r="O21" s="100">
        <f>SUMIF('R2.DPT'!$C$3:$C$2224,"15-ANTONIO NARIÑO",'R2.DPT'!$Q$3:$Q$2224)</f>
        <v>0</v>
      </c>
      <c r="P21" s="98">
        <f t="shared" si="0"/>
        <v>320</v>
      </c>
      <c r="Q21" s="60">
        <f t="shared" si="1"/>
        <v>1333.3333333333333</v>
      </c>
      <c r="R21" s="98">
        <f t="shared" si="2"/>
      </c>
    </row>
    <row r="22" spans="1:18" s="65" customFormat="1" ht="12.75">
      <c r="A22" s="79" t="s">
        <v>36</v>
      </c>
      <c r="B22" s="60">
        <f>SUMIF('R2.DPT'!$C$3:$C$2224,"16-PUENTE ARANDA",'R2.DPT'!$D$3:$D$2224)</f>
        <v>130</v>
      </c>
      <c r="C22" s="60">
        <f>SUMIF('R2.DPT'!$C$3:$C$2224,"16-PUENTE ARANDA",'R2.DPT'!$E$3:$E$2224)</f>
        <v>10.833333333333334</v>
      </c>
      <c r="D22" s="100">
        <f>SUMIF('R2.DPT'!$C$3:$C$2224,"16-PUENTE ARANDA",'R2.DPT'!$F$3:$F$2224)</f>
        <v>29</v>
      </c>
      <c r="E22" s="100">
        <f>SUMIF('R2.DPT'!$C$3:$C$2224,"16-PUENTE ARANDA",'R2.DPT'!$G$3:$G$2224)</f>
        <v>5</v>
      </c>
      <c r="F22" s="100">
        <f>SUMIF('R2.DPT'!$C$3:$C$2224,"16-PUENTE ARANDA",'R2.DPT'!$H$3:$H$2224)</f>
        <v>2</v>
      </c>
      <c r="G22" s="100">
        <f>SUMIF('R2.DPT'!$C$3:$C$2224,"16-PUENTE ARANDA",'R2.DPT'!$I$3:$I$2224)</f>
        <v>14</v>
      </c>
      <c r="H22" s="100">
        <f>SUMIF('R2.DPT'!$C$3:$C$2224,"16-PUENTE ARANDA",'R2.DPT'!$J$3:$J$2224)</f>
        <v>18</v>
      </c>
      <c r="I22" s="100">
        <f>SUMIF('R2.DPT'!$C$3:$C$2224,"16-PUENTE ARANDA",'R2.DPT'!$K$3:$K$2224)</f>
        <v>16</v>
      </c>
      <c r="J22" s="100">
        <f>SUMIF('R2.DPT'!$C$3:$C$2224,"16-PUENTE ARANDA",'R2.DPT'!$L$3:$L$2224)</f>
        <v>0</v>
      </c>
      <c r="K22" s="100">
        <f>SUMIF('R2.DPT'!$C$3:$C$2224,"16-PUENTE ARANDA",'R2.DPT'!$M$3:$M$2224)</f>
        <v>0</v>
      </c>
      <c r="L22" s="100">
        <f>SUMIF('R2.DPT'!$C$3:$C$2224,"16-PUENTE ARANDA",'R2.DPT'!$N$3:$N$2224)</f>
        <v>0</v>
      </c>
      <c r="M22" s="100">
        <f>SUMIF('R2.DPT'!$C$3:$C$2224,"16-PUENTE ARANDA",'R2.DPT'!$O$3:$O$2224)</f>
        <v>0</v>
      </c>
      <c r="N22" s="100">
        <f>SUMIF('R2.DPT'!$C$3:$C$2224,"16-PUENTE ARANDA",'R2.DPT'!$P$3:$P$2224)</f>
        <v>0</v>
      </c>
      <c r="O22" s="100">
        <f>SUMIF('R2.DPT'!$C$3:$C$2224,"16-PUENTE ARANDA",'R2.DPT'!$Q$3:$Q$2224)</f>
        <v>0</v>
      </c>
      <c r="P22" s="98">
        <f t="shared" si="0"/>
        <v>84</v>
      </c>
      <c r="Q22" s="60">
        <f t="shared" si="1"/>
        <v>64.61538461538461</v>
      </c>
      <c r="R22" s="98">
        <f t="shared" si="2"/>
        <v>46</v>
      </c>
    </row>
    <row r="23" spans="1:18" s="65" customFormat="1" ht="12.75">
      <c r="A23" s="79" t="s">
        <v>56</v>
      </c>
      <c r="B23" s="60">
        <f>SUMIF('R2.DPT'!$C$3:$C$2224,"17-LA CANDELARIA",'R2.DPT'!$D$3:$D$2224)</f>
        <v>108</v>
      </c>
      <c r="C23" s="60">
        <f>SUMIF('R2.DPT'!$C$3:$C$2224,"17-LA CANDELARIA",'R2.DPT'!$E$3:$E$2224)</f>
        <v>9</v>
      </c>
      <c r="D23" s="100">
        <f>SUMIF('R2.DPT'!$C$3:$C$2224,"17-LA CANDELARIA",'R2.DPT'!$F$3:$F$2224)</f>
        <v>2</v>
      </c>
      <c r="E23" s="100">
        <f>SUMIF('R2.DPT'!$C$3:$C$2224,"17-LA CANDELARIA",'R2.DPT'!$G$3:$G$2224)</f>
        <v>1</v>
      </c>
      <c r="F23" s="100">
        <f>SUMIF('R2.DPT'!$C$3:$C$2224,"17-LA CANDELARIA",'R2.DPT'!$H$3:$H$2224)</f>
        <v>5</v>
      </c>
      <c r="G23" s="100">
        <f>SUMIF('R2.DPT'!$C$3:$C$2224,"17-LA CANDELARIA",'R2.DPT'!$I$3:$I$2224)</f>
        <v>4</v>
      </c>
      <c r="H23" s="100">
        <f>SUMIF('R2.DPT'!$C$3:$C$2224,"17-LA CANDELARIA",'R2.DPT'!$J$3:$J$2224)</f>
        <v>10</v>
      </c>
      <c r="I23" s="100">
        <f>SUMIF('R2.DPT'!$C$3:$C$2224,"17-LA CANDELARIA",'R2.DPT'!$K$3:$K$2224)</f>
        <v>6</v>
      </c>
      <c r="J23" s="100">
        <f>SUMIF('R2.DPT'!$C$3:$C$2224,"17-LA CANDELARIA",'R2.DPT'!$L$3:$L$2224)</f>
        <v>0</v>
      </c>
      <c r="K23" s="100">
        <f>SUMIF('R2.DPT'!$C$3:$C$2224,"17-LA CANDELARIA",'R2.DPT'!$M$3:$M$2224)</f>
        <v>0</v>
      </c>
      <c r="L23" s="100">
        <f>SUMIF('R2.DPT'!$C$3:$C$2224,"17-LA CANDELARIA",'R2.DPT'!$N$3:$N$2224)</f>
        <v>0</v>
      </c>
      <c r="M23" s="100">
        <f>SUMIF('R2.DPT'!$C$3:$C$2224,"17-LA CANDELARIA",'R2.DPT'!$O$3:$O$2224)</f>
        <v>0</v>
      </c>
      <c r="N23" s="100">
        <f>SUMIF('R2.DPT'!$C$3:$C$2224,"17-LA CANDELARIA",'R2.DPT'!$P$3:$P$2224)</f>
        <v>0</v>
      </c>
      <c r="O23" s="100">
        <f>SUMIF('R2.DPT'!$C$3:$C$2224,"17-LA CANDELARIA",'R2.DPT'!$Q$3:$Q$2224)</f>
        <v>0</v>
      </c>
      <c r="P23" s="98">
        <f t="shared" si="0"/>
        <v>28</v>
      </c>
      <c r="Q23" s="60">
        <f t="shared" si="1"/>
        <v>25.925925925925927</v>
      </c>
      <c r="R23" s="98">
        <f t="shared" si="2"/>
        <v>80</v>
      </c>
    </row>
    <row r="24" spans="1:18" s="65" customFormat="1" ht="12.75">
      <c r="A24" s="79" t="s">
        <v>37</v>
      </c>
      <c r="B24" s="60">
        <f>SUMIF('R2.DPT'!$C$3:$C$2224,"18-RAFAEL URIBE URIBE",'R2.DPT'!$D$3:$D$2224)</f>
        <v>280</v>
      </c>
      <c r="C24" s="60">
        <f>SUMIF('R2.DPT'!$C$3:$C$2224,"18-RAFAEL URIBE URIBE",'R2.DPT'!$E$3:$E$2224)</f>
        <v>23.333333333333332</v>
      </c>
      <c r="D24" s="100">
        <f>SUMIF('R2.DPT'!$C$3:$C$2224,"18-RAFAEL URIBE URIBE",'R2.DPT'!$F$3:$F$2224)</f>
        <v>33</v>
      </c>
      <c r="E24" s="100">
        <f>SUMIF('R2.DPT'!$C$3:$C$2224,"18-RAFAEL URIBE URIBE",'R2.DPT'!$G$3:$G$2224)</f>
        <v>42</v>
      </c>
      <c r="F24" s="100">
        <f>SUMIF('R2.DPT'!$C$3:$C$2224,"18-RAFAEL URIBE URIBE",'R2.DPT'!$H$3:$H$2224)</f>
        <v>57</v>
      </c>
      <c r="G24" s="100">
        <f>SUMIF('R2.DPT'!$C$3:$C$2224,"18-RAFAEL URIBE URIBE",'R2.DPT'!$I$3:$I$2224)</f>
        <v>49</v>
      </c>
      <c r="H24" s="100">
        <f>SUMIF('R2.DPT'!$C$3:$C$2224,"18-RAFAEL URIBE URIBE",'R2.DPT'!$J$3:$J$2224)</f>
        <v>76</v>
      </c>
      <c r="I24" s="100">
        <f>SUMIF('R2.DPT'!$C$3:$C$2224,"18-RAFAEL URIBE URIBE",'R2.DPT'!$K$3:$K$2224)</f>
        <v>62</v>
      </c>
      <c r="J24" s="100">
        <f>SUMIF('R2.DPT'!$C$3:$C$2224,"18-RAFAEL URIBE URIBE",'R2.DPT'!$L$3:$L$2224)</f>
        <v>0</v>
      </c>
      <c r="K24" s="100">
        <f>SUMIF('R2.DPT'!$C$3:$C$2224,"18-RAFAEL URIBE URIBE",'R2.DPT'!$M$3:$M$2224)</f>
        <v>0</v>
      </c>
      <c r="L24" s="100">
        <f>SUMIF('R2.DPT'!$C$3:$C$2224,"18-RAFAEL URIBE URIBE",'R2.DPT'!$N$3:$N$2224)</f>
        <v>0</v>
      </c>
      <c r="M24" s="100">
        <f>SUMIF('R2.DPT'!$C$3:$C$2224,"18-RAFAEL URIBE URIBE",'R2.DPT'!$O$3:$O$2224)</f>
        <v>0</v>
      </c>
      <c r="N24" s="100">
        <f>SUMIF('R2.DPT'!$C$3:$C$2224,"18-RAFAEL URIBE URIBE",'R2.DPT'!$P$3:$P$2224)</f>
        <v>0</v>
      </c>
      <c r="O24" s="100">
        <f>SUMIF('R2.DPT'!$C$3:$C$2224,"18-RAFAEL URIBE URIBE",'R2.DPT'!$Q$3:$Q$2224)</f>
        <v>0</v>
      </c>
      <c r="P24" s="98">
        <f t="shared" si="0"/>
        <v>319</v>
      </c>
      <c r="Q24" s="60">
        <f t="shared" si="1"/>
        <v>113.92857142857143</v>
      </c>
      <c r="R24" s="98">
        <f t="shared" si="2"/>
      </c>
    </row>
    <row r="25" spans="1:18" s="65" customFormat="1" ht="12.75">
      <c r="A25" s="79" t="s">
        <v>31</v>
      </c>
      <c r="B25" s="60">
        <f>SUMIF('R2.DPT'!$C$3:$C$2224,"19-CIUDAD BOLIVAR",'R2.DPT'!$D$3:$D$2224)</f>
        <v>1500</v>
      </c>
      <c r="C25" s="60">
        <f>SUMIF('R2.DPT'!$C$3:$C$2224,"19-CIUDAD BOLIVAR",'R2.DPT'!$E$3:$E$2224)</f>
        <v>125</v>
      </c>
      <c r="D25" s="100">
        <f>SUMIF('R2.DPT'!$C$3:$C$2224,"19-CIUDAD BOLIVAR",'R2.DPT'!$F$3:$F$2224)</f>
        <v>60</v>
      </c>
      <c r="E25" s="100">
        <f>SUMIF('R2.DPT'!$C$3:$C$2224,"19-CIUDAD BOLIVAR",'R2.DPT'!$G$3:$G$2224)</f>
        <v>105</v>
      </c>
      <c r="F25" s="100">
        <f>SUMIF('R2.DPT'!$C$3:$C$2224,"19-CIUDAD BOLIVAR",'R2.DPT'!$H$3:$H$2224)</f>
        <v>111</v>
      </c>
      <c r="G25" s="100">
        <f>SUMIF('R2.DPT'!$C$3:$C$2224,"19-CIUDAD BOLIVAR",'R2.DPT'!$I$3:$I$2224)</f>
        <v>73</v>
      </c>
      <c r="H25" s="100">
        <f>SUMIF('R2.DPT'!$C$3:$C$2224,"19-CIUDAD BOLIVAR",'R2.DPT'!$J$3:$J$2224)</f>
        <v>52</v>
      </c>
      <c r="I25" s="100">
        <f>SUMIF('R2.DPT'!$C$3:$C$2224,"19-CIUDAD BOLIVAR",'R2.DPT'!$K$3:$K$2224)</f>
        <v>48</v>
      </c>
      <c r="J25" s="100">
        <f>SUMIF('R2.DPT'!$C$3:$C$2224,"19-CIUDAD BOLIVAR",'R2.DPT'!$L$3:$L$2224)</f>
        <v>0</v>
      </c>
      <c r="K25" s="100">
        <f>SUMIF('R2.DPT'!$C$3:$C$2224,"19-CIUDAD BOLIVAR",'R2.DPT'!$M$3:$M$2224)</f>
        <v>0</v>
      </c>
      <c r="L25" s="100">
        <f>SUMIF('R2.DPT'!$C$3:$C$2224,"19-CIUDAD BOLIVAR",'R2.DPT'!$N$3:$N$2224)</f>
        <v>0</v>
      </c>
      <c r="M25" s="100">
        <f>SUMIF('R2.DPT'!$C$3:$C$2224,"19-CIUDAD BOLIVAR",'R2.DPT'!$O$3:$O$2224)</f>
        <v>0</v>
      </c>
      <c r="N25" s="100">
        <f>SUMIF('R2.DPT'!$C$3:$C$2224,"19-CIUDAD BOLIVAR",'R2.DPT'!$P$3:$P$2224)</f>
        <v>0</v>
      </c>
      <c r="O25" s="100">
        <f>SUMIF('R2.DPT'!$C$3:$C$2224,"19-CIUDAD BOLIVAR",'R2.DPT'!$Q$3:$Q$2224)</f>
        <v>0</v>
      </c>
      <c r="P25" s="98">
        <f t="shared" si="0"/>
        <v>449</v>
      </c>
      <c r="Q25" s="60">
        <f t="shared" si="1"/>
        <v>29.933333333333334</v>
      </c>
      <c r="R25" s="98">
        <f t="shared" si="2"/>
        <v>1051</v>
      </c>
    </row>
    <row r="26" spans="1:18" s="65" customFormat="1" ht="12.75">
      <c r="A26" s="79" t="s">
        <v>41</v>
      </c>
      <c r="B26" s="60">
        <f>SUMIF('R2.DPT'!$C$3:$C$2224,"20-SUMAPAZ",'R2.DPT'!$D$3:$D$2224)</f>
        <v>0</v>
      </c>
      <c r="C26" s="60">
        <f>SUMIF('R2.DPT'!$C$3:$C$2224,"20-SUMAPAZ",'R2.DPT'!$E$3:$E$2224)</f>
        <v>0</v>
      </c>
      <c r="D26" s="100">
        <f>SUMIF('R2.DPT'!$C$3:$C$2224,"20-SUMAPAZ",'R2.DPT'!$F$3:$F$2224)</f>
        <v>0</v>
      </c>
      <c r="E26" s="100">
        <f>SUMIF('R2.DPT'!$C$3:$C$2224,"20-SUMAPAZ",'R2.DPT'!$G$3:$G$2224)</f>
        <v>0</v>
      </c>
      <c r="F26" s="100">
        <f>SUMIF('R2.DPT'!$C$3:$C$2224,"20-SUMAPAZ",'R2.DPT'!$H$3:$H$2224)</f>
        <v>0</v>
      </c>
      <c r="G26" s="100">
        <f>SUMIF('R2.DPT'!$C$3:$C$2224,"20-SUMAPAZ",'R2.DPT'!$I$3:$I$2224)</f>
        <v>0</v>
      </c>
      <c r="H26" s="100">
        <f>SUMIF('R2.DPT'!$C$3:$C$2224,"20-SUMAPAZ",'R2.DPT'!$J$3:$J$2224)</f>
        <v>0</v>
      </c>
      <c r="I26" s="100">
        <f>SUMIF('R2.DPT'!$C$3:$C$2224,"20-SUMAPAZ",'R2.DPT'!$K$3:$K$2224)</f>
        <v>0</v>
      </c>
      <c r="J26" s="100">
        <f>SUMIF('R2.DPT'!$C$3:$C$2224,"20-SUMAPAZ",'R2.DPT'!$L$3:$L$2224)</f>
        <v>0</v>
      </c>
      <c r="K26" s="100">
        <f>SUMIF('R2.DPT'!$C$3:$C$2224,"20-SUMAPAZ",'R2.DPT'!$M$3:$M$2224)</f>
        <v>0</v>
      </c>
      <c r="L26" s="100">
        <f>SUMIF('R2.DPT'!$C$3:$C$2224,"20-SUMAPAZ",'R2.DPT'!$N$3:$N$2224)</f>
        <v>0</v>
      </c>
      <c r="M26" s="100">
        <f>SUMIF('R2.DPT'!$C$3:$C$2224,"20-SUMAPAZ",'R2.DPT'!$O$3:$O$2224)</f>
        <v>0</v>
      </c>
      <c r="N26" s="100">
        <f>SUMIF('R2.DPT'!$C$3:$C$2224,"20-SUMAPAZ",'R2.DPT'!$P$3:$P$2224)</f>
        <v>0</v>
      </c>
      <c r="O26" s="100">
        <f>SUMIF('R2.DPT'!$C$3:$C$2224,"20-SUMAPAZ",'R2.DPT'!$Q$3:$Q$2224)</f>
        <v>0</v>
      </c>
      <c r="P26" s="98">
        <f t="shared" si="0"/>
        <v>0</v>
      </c>
      <c r="Q26" s="60">
        <f t="shared" si="1"/>
        <v>0</v>
      </c>
      <c r="R26" s="98">
        <f t="shared" si="2"/>
        <v>0</v>
      </c>
    </row>
    <row r="27" spans="1:18" s="65" customFormat="1" ht="12.75">
      <c r="A27" s="80" t="s">
        <v>23</v>
      </c>
      <c r="B27" s="98">
        <f>SUM(B7:B26)</f>
        <v>8461</v>
      </c>
      <c r="C27" s="98">
        <f aca="true" t="shared" si="3" ref="C27:P27">SUM(C7:C26)</f>
        <v>705.0833333333335</v>
      </c>
      <c r="D27" s="98">
        <f t="shared" si="3"/>
        <v>1200</v>
      </c>
      <c r="E27" s="98">
        <f t="shared" si="3"/>
        <v>906</v>
      </c>
      <c r="F27" s="98">
        <f t="shared" si="3"/>
        <v>1032</v>
      </c>
      <c r="G27" s="98">
        <f t="shared" si="3"/>
        <v>1132</v>
      </c>
      <c r="H27" s="98">
        <f t="shared" si="3"/>
        <v>1070</v>
      </c>
      <c r="I27" s="98">
        <f t="shared" si="3"/>
        <v>1009</v>
      </c>
      <c r="J27" s="98">
        <f t="shared" si="3"/>
        <v>0</v>
      </c>
      <c r="K27" s="98">
        <f t="shared" si="3"/>
        <v>0</v>
      </c>
      <c r="L27" s="98">
        <f t="shared" si="3"/>
        <v>0</v>
      </c>
      <c r="M27" s="98">
        <f t="shared" si="3"/>
        <v>0</v>
      </c>
      <c r="N27" s="98">
        <f t="shared" si="3"/>
        <v>0</v>
      </c>
      <c r="O27" s="98">
        <f t="shared" si="3"/>
        <v>0</v>
      </c>
      <c r="P27" s="98">
        <f t="shared" si="3"/>
        <v>6349</v>
      </c>
      <c r="Q27" s="60">
        <f t="shared" si="1"/>
        <v>75.03841153527952</v>
      </c>
      <c r="R27" s="98">
        <f t="shared" si="2"/>
        <v>2112</v>
      </c>
    </row>
  </sheetData>
  <sheetProtection/>
  <mergeCells count="1">
    <mergeCell ref="A3:A4"/>
  </mergeCells>
  <printOptions/>
  <pageMargins left="0.7" right="0.7" top="0.75" bottom="0.75" header="0.3" footer="0.3"/>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theme="9" tint="-0.24997000396251678"/>
  </sheetPr>
  <dimension ref="A1:AB60"/>
  <sheetViews>
    <sheetView zoomScale="87" zoomScaleNormal="87" zoomScalePageLayoutView="0" workbookViewId="0" topLeftCell="A31">
      <selection activeCell="J50" sqref="J50"/>
    </sheetView>
  </sheetViews>
  <sheetFormatPr defaultColWidth="11.421875" defaultRowHeight="12.75"/>
  <cols>
    <col min="1" max="1" width="30.28125" style="0" bestFit="1" customWidth="1"/>
    <col min="2" max="2" width="12.28125" style="81" customWidth="1"/>
    <col min="3" max="3" width="11.57421875" style="81" customWidth="1"/>
    <col min="4" max="4" width="13.8515625" style="81" customWidth="1"/>
    <col min="5" max="5" width="12.57421875" style="81" customWidth="1"/>
    <col min="6" max="10" width="14.7109375" style="81" customWidth="1"/>
    <col min="11" max="11" width="11.57421875" style="81" customWidth="1"/>
    <col min="12" max="12" width="14.28125" style="81" customWidth="1"/>
    <col min="13" max="13" width="12.28125" style="81" customWidth="1"/>
    <col min="14" max="14" width="12.421875" style="81" customWidth="1"/>
    <col min="15" max="15" width="12.57421875" style="81" customWidth="1"/>
    <col min="16" max="16" width="11.7109375" style="81" customWidth="1"/>
    <col min="17" max="17" width="12.57421875" style="81" customWidth="1"/>
    <col min="18" max="18" width="11.7109375" style="81" customWidth="1"/>
    <col min="19" max="19" width="12.57421875" style="81" customWidth="1"/>
    <col min="20" max="20" width="14.00390625" style="81" customWidth="1"/>
    <col min="21" max="21" width="12.7109375" style="81" customWidth="1"/>
    <col min="22" max="23" width="12.57421875" style="81" customWidth="1"/>
    <col min="24" max="24" width="12.140625" style="0" customWidth="1"/>
    <col min="25" max="25" width="6.421875" style="162" customWidth="1"/>
    <col min="26" max="26" width="13.8515625" style="0" customWidth="1"/>
    <col min="27" max="27" width="10.57421875" style="0" bestFit="1" customWidth="1"/>
    <col min="28" max="28" width="11.00390625" style="0" customWidth="1"/>
  </cols>
  <sheetData>
    <row r="1" spans="1:23" ht="21">
      <c r="A1" s="192" t="s">
        <v>63</v>
      </c>
      <c r="B1" s="192"/>
      <c r="C1" s="192"/>
      <c r="D1" s="192"/>
      <c r="E1" s="192"/>
      <c r="F1" s="192"/>
      <c r="G1" s="192"/>
      <c r="H1" s="192"/>
      <c r="I1" s="192"/>
      <c r="J1" s="192"/>
      <c r="K1" s="192"/>
      <c r="L1" s="192"/>
      <c r="M1" s="192"/>
      <c r="N1" s="192"/>
      <c r="O1" s="192"/>
      <c r="P1" s="192"/>
      <c r="Q1" s="192"/>
      <c r="R1" s="192"/>
      <c r="S1" s="192"/>
      <c r="T1" s="192"/>
      <c r="U1" s="192"/>
      <c r="V1" s="154"/>
      <c r="W1" s="154"/>
    </row>
    <row r="2" spans="1:28" ht="21">
      <c r="A2" s="193" t="s">
        <v>64</v>
      </c>
      <c r="B2" s="193"/>
      <c r="C2" s="193"/>
      <c r="D2" s="193"/>
      <c r="E2" s="193"/>
      <c r="F2" s="193"/>
      <c r="G2" s="193"/>
      <c r="H2" s="193"/>
      <c r="I2" s="193"/>
      <c r="J2" s="193"/>
      <c r="K2" s="193"/>
      <c r="L2" s="193"/>
      <c r="M2" s="193"/>
      <c r="N2" s="193"/>
      <c r="O2" s="193"/>
      <c r="P2" s="193"/>
      <c r="Q2" s="193"/>
      <c r="R2" s="193"/>
      <c r="S2" s="193"/>
      <c r="T2" s="193"/>
      <c r="U2" s="193"/>
      <c r="V2" s="154"/>
      <c r="W2" s="154"/>
      <c r="Z2" s="190"/>
      <c r="AA2" s="190"/>
      <c r="AB2" s="190"/>
    </row>
    <row r="3" spans="1:28" s="83" customFormat="1" ht="36">
      <c r="A3" s="87" t="s">
        <v>50</v>
      </c>
      <c r="B3" s="87" t="s">
        <v>59</v>
      </c>
      <c r="C3" s="87" t="s">
        <v>122</v>
      </c>
      <c r="D3" s="87" t="s">
        <v>123</v>
      </c>
      <c r="E3" s="87" t="s">
        <v>125</v>
      </c>
      <c r="F3" s="87" t="s">
        <v>124</v>
      </c>
      <c r="G3" s="87" t="s">
        <v>126</v>
      </c>
      <c r="H3" s="87" t="s">
        <v>127</v>
      </c>
      <c r="I3" s="87" t="s">
        <v>128</v>
      </c>
      <c r="J3" s="87" t="s">
        <v>129</v>
      </c>
      <c r="K3" s="87" t="s">
        <v>107</v>
      </c>
      <c r="L3" s="87" t="s">
        <v>130</v>
      </c>
      <c r="M3" s="87" t="s">
        <v>131</v>
      </c>
      <c r="N3" s="87" t="s">
        <v>108</v>
      </c>
      <c r="O3" s="87" t="s">
        <v>84</v>
      </c>
      <c r="P3" s="87" t="s">
        <v>61</v>
      </c>
      <c r="Q3" s="87" t="s">
        <v>85</v>
      </c>
      <c r="R3" s="87" t="s">
        <v>62</v>
      </c>
      <c r="S3" s="87" t="s">
        <v>86</v>
      </c>
      <c r="T3" s="87" t="s">
        <v>104</v>
      </c>
      <c r="U3" s="88" t="s">
        <v>105</v>
      </c>
      <c r="V3" s="87" t="s">
        <v>109</v>
      </c>
      <c r="W3" s="165" t="s">
        <v>132</v>
      </c>
      <c r="X3" s="88" t="s">
        <v>133</v>
      </c>
      <c r="Y3" s="163"/>
      <c r="Z3" s="194" t="s">
        <v>139</v>
      </c>
      <c r="AA3" s="194"/>
      <c r="AB3" s="194"/>
    </row>
    <row r="4" spans="1:28" ht="16.5" customHeight="1">
      <c r="A4" s="116" t="s">
        <v>44</v>
      </c>
      <c r="B4" s="120" t="e">
        <f>'PENTA1 Resumen'!#REF!</f>
        <v>#REF!</v>
      </c>
      <c r="C4" s="121" t="e">
        <f>'PENTA1 Resumen'!#REF!</f>
        <v>#REF!</v>
      </c>
      <c r="D4" s="134" t="e">
        <f>C4*100/B4</f>
        <v>#REF!</v>
      </c>
      <c r="E4" s="120" t="e">
        <f>'PENTA2 Resumen'!#REF!</f>
        <v>#REF!</v>
      </c>
      <c r="F4" s="134" t="e">
        <f>E4*100/B4</f>
        <v>#REF!</v>
      </c>
      <c r="G4" s="120" t="e">
        <f>'PENTA3 Resumen'!#REF!</f>
        <v>#REF!</v>
      </c>
      <c r="H4" s="134" t="e">
        <f>G4*100/B4</f>
        <v>#REF!</v>
      </c>
      <c r="I4" s="120" t="e">
        <f>'ROTAVIRUS1 Resumen'!#REF!</f>
        <v>#REF!</v>
      </c>
      <c r="J4" s="134" t="e">
        <f>I4*100/B4</f>
        <v>#REF!</v>
      </c>
      <c r="K4" s="120" t="e">
        <f>'ROTAVIRUS2 Resumen'!#REF!</f>
        <v>#REF!</v>
      </c>
      <c r="L4" s="134" t="e">
        <f>K4*100/B4</f>
        <v>#REF!</v>
      </c>
      <c r="M4" s="120" t="e">
        <f>'TRIPLEVIRAL Resumen'!#REF!</f>
        <v>#REF!</v>
      </c>
      <c r="N4" s="120" t="e">
        <f>'TRIPLEVIRAL Resumen'!#REF!</f>
        <v>#REF!</v>
      </c>
      <c r="O4" s="134" t="e">
        <f>N4*100/M4</f>
        <v>#REF!</v>
      </c>
      <c r="P4" s="120" t="e">
        <f>'F.AMARILLA Resumen'!#REF!</f>
        <v>#REF!</v>
      </c>
      <c r="Q4" s="134" t="e">
        <f>P4*100/M4</f>
        <v>#REF!</v>
      </c>
      <c r="R4" s="120" t="e">
        <f>'HEPATITIS Resumen'!#REF!</f>
        <v>#REF!</v>
      </c>
      <c r="S4" s="134" t="e">
        <f>R4*100/M4</f>
        <v>#REF!</v>
      </c>
      <c r="T4" s="121" t="e">
        <f>'R.NEUMOCOCO Resumen'!#REF!</f>
        <v>#REF!</v>
      </c>
      <c r="U4" s="134" t="e">
        <f aca="true" t="shared" si="0" ref="U4:U28">T4*100/M4</f>
        <v>#REF!</v>
      </c>
      <c r="V4" s="120" t="e">
        <f>'R2.DPT Resumen'!#REF!</f>
        <v>#REF!</v>
      </c>
      <c r="W4" s="166" t="e">
        <f>'R2.DPT Resumen'!#REF!</f>
        <v>#REF!</v>
      </c>
      <c r="X4" s="134" t="e">
        <f>W4*100/V4</f>
        <v>#REF!</v>
      </c>
      <c r="Y4" s="156"/>
      <c r="Z4" s="191" t="s">
        <v>87</v>
      </c>
      <c r="AA4" s="191"/>
      <c r="AB4" s="191"/>
    </row>
    <row r="5" spans="1:28" ht="16.5" customHeight="1">
      <c r="A5" s="116" t="s">
        <v>30</v>
      </c>
      <c r="B5" s="120" t="e">
        <f>'PENTA1 Resumen'!#REF!</f>
        <v>#REF!</v>
      </c>
      <c r="C5" s="121" t="e">
        <f>'PENTA1 Resumen'!#REF!</f>
        <v>#REF!</v>
      </c>
      <c r="D5" s="134" t="e">
        <f aca="true" t="shared" si="1" ref="D5:D27">C5*100/B5</f>
        <v>#REF!</v>
      </c>
      <c r="E5" s="120" t="e">
        <f>'PENTA2 Resumen'!#REF!</f>
        <v>#REF!</v>
      </c>
      <c r="F5" s="134" t="e">
        <f aca="true" t="shared" si="2" ref="F5:F27">E5*100/B5</f>
        <v>#REF!</v>
      </c>
      <c r="G5" s="120" t="e">
        <f>'PENTA3 Resumen'!#REF!</f>
        <v>#REF!</v>
      </c>
      <c r="H5" s="134" t="e">
        <f aca="true" t="shared" si="3" ref="H5:H27">G5*100/B5</f>
        <v>#REF!</v>
      </c>
      <c r="I5" s="120" t="e">
        <f>'ROTAVIRUS1 Resumen'!#REF!</f>
        <v>#REF!</v>
      </c>
      <c r="J5" s="134" t="e">
        <f aca="true" t="shared" si="4" ref="J5:J28">I5*100/B5</f>
        <v>#REF!</v>
      </c>
      <c r="K5" s="120" t="e">
        <f>'ROTAVIRUS2 Resumen'!#REF!</f>
        <v>#REF!</v>
      </c>
      <c r="L5" s="134" t="e">
        <f aca="true" t="shared" si="5" ref="L5:L27">K5*100/B5</f>
        <v>#REF!</v>
      </c>
      <c r="M5" s="120" t="e">
        <f>'TRIPLEVIRAL Resumen'!#REF!</f>
        <v>#REF!</v>
      </c>
      <c r="N5" s="120" t="e">
        <f>'TRIPLEVIRAL Resumen'!#REF!</f>
        <v>#REF!</v>
      </c>
      <c r="O5" s="134" t="e">
        <f>N5*100/M5</f>
        <v>#REF!</v>
      </c>
      <c r="P5" s="120" t="e">
        <f>'F.AMARILLA Resumen'!#REF!</f>
        <v>#REF!</v>
      </c>
      <c r="Q5" s="134" t="e">
        <f aca="true" t="shared" si="6" ref="Q5:Q27">P5*100/M5</f>
        <v>#REF!</v>
      </c>
      <c r="R5" s="120" t="e">
        <f>'HEPATITIS Resumen'!#REF!</f>
        <v>#REF!</v>
      </c>
      <c r="S5" s="134" t="e">
        <f aca="true" t="shared" si="7" ref="S5:S27">R5*100/M5</f>
        <v>#REF!</v>
      </c>
      <c r="T5" s="121" t="e">
        <f>'R.NEUMOCOCO Resumen'!#REF!</f>
        <v>#REF!</v>
      </c>
      <c r="U5" s="134" t="e">
        <f t="shared" si="0"/>
        <v>#REF!</v>
      </c>
      <c r="V5" s="120" t="e">
        <f>'R2.DPT Resumen'!#REF!</f>
        <v>#REF!</v>
      </c>
      <c r="W5" s="166" t="e">
        <f>'R2.DPT Resumen'!#REF!</f>
        <v>#REF!</v>
      </c>
      <c r="X5" s="151" t="e">
        <f aca="true" t="shared" si="8" ref="X5:X28">W5*100/V5</f>
        <v>#REF!</v>
      </c>
      <c r="Y5" s="156"/>
      <c r="Z5" s="158"/>
      <c r="AA5" s="143">
        <v>47.5</v>
      </c>
      <c r="AB5" s="144">
        <v>50</v>
      </c>
    </row>
    <row r="6" spans="1:28" ht="16.5" customHeight="1">
      <c r="A6" s="116" t="s">
        <v>27</v>
      </c>
      <c r="B6" s="120" t="e">
        <f>'PENTA1 Resumen'!#REF!</f>
        <v>#REF!</v>
      </c>
      <c r="C6" s="121" t="e">
        <f>'PENTA1 Resumen'!#REF!</f>
        <v>#REF!</v>
      </c>
      <c r="D6" s="150" t="e">
        <f>C6*100/B6</f>
        <v>#REF!</v>
      </c>
      <c r="E6" s="120" t="e">
        <f>'PENTA2 Resumen'!#REF!</f>
        <v>#REF!</v>
      </c>
      <c r="F6" s="134" t="e">
        <f t="shared" si="2"/>
        <v>#REF!</v>
      </c>
      <c r="G6" s="120" t="e">
        <f>'PENTA3 Resumen'!#REF!</f>
        <v>#REF!</v>
      </c>
      <c r="H6" s="134" t="e">
        <f>G6*100/B6</f>
        <v>#REF!</v>
      </c>
      <c r="I6" s="120" t="e">
        <f>'ROTAVIRUS1 Resumen'!#REF!</f>
        <v>#REF!</v>
      </c>
      <c r="J6" s="134" t="e">
        <f t="shared" si="4"/>
        <v>#REF!</v>
      </c>
      <c r="K6" s="120" t="e">
        <f>'ROTAVIRUS2 Resumen'!#REF!</f>
        <v>#REF!</v>
      </c>
      <c r="L6" s="134" t="e">
        <f>K6*100/B6</f>
        <v>#REF!</v>
      </c>
      <c r="M6" s="120" t="e">
        <f>'TRIPLEVIRAL Resumen'!#REF!</f>
        <v>#REF!</v>
      </c>
      <c r="N6" s="120" t="e">
        <f>'TRIPLEVIRAL Resumen'!#REF!</f>
        <v>#REF!</v>
      </c>
      <c r="O6" s="134" t="e">
        <f>N6*100/M6</f>
        <v>#REF!</v>
      </c>
      <c r="P6" s="120" t="e">
        <f>'F.AMARILLA Resumen'!#REF!</f>
        <v>#REF!</v>
      </c>
      <c r="Q6" s="134" t="e">
        <f>P6*100/M6</f>
        <v>#REF!</v>
      </c>
      <c r="R6" s="120" t="e">
        <f>'HEPATITIS Resumen'!#REF!</f>
        <v>#REF!</v>
      </c>
      <c r="S6" s="134" t="e">
        <f>R6*100/M6</f>
        <v>#REF!</v>
      </c>
      <c r="T6" s="121" t="e">
        <f>'R.NEUMOCOCO Resumen'!#REF!</f>
        <v>#REF!</v>
      </c>
      <c r="U6" s="134" t="e">
        <f>T6*100/M6</f>
        <v>#REF!</v>
      </c>
      <c r="V6" s="120" t="e">
        <f>'R2.DPT Resumen'!#REF!</f>
        <v>#REF!</v>
      </c>
      <c r="W6" s="166" t="e">
        <f>'R2.DPT Resumen'!#REF!</f>
        <v>#REF!</v>
      </c>
      <c r="X6" s="134" t="e">
        <f t="shared" si="8"/>
        <v>#REF!</v>
      </c>
      <c r="Y6" s="156"/>
      <c r="Z6" s="159"/>
      <c r="AA6" s="143">
        <v>47.4</v>
      </c>
      <c r="AB6" s="144">
        <v>45</v>
      </c>
    </row>
    <row r="7" spans="1:28" ht="16.5" customHeight="1" thickBot="1">
      <c r="A7" s="116" t="s">
        <v>42</v>
      </c>
      <c r="B7" s="120" t="e">
        <f>'PENTA1 Resumen'!#REF!</f>
        <v>#REF!</v>
      </c>
      <c r="C7" s="121" t="e">
        <f>'PENTA1 Resumen'!#REF!</f>
        <v>#REF!</v>
      </c>
      <c r="D7" s="134" t="e">
        <f>C7*100/B7</f>
        <v>#REF!</v>
      </c>
      <c r="E7" s="120" t="e">
        <f>'PENTA2 Resumen'!#REF!</f>
        <v>#REF!</v>
      </c>
      <c r="F7" s="134" t="e">
        <f t="shared" si="2"/>
        <v>#REF!</v>
      </c>
      <c r="G7" s="120" t="e">
        <f>'PENTA3 Resumen'!#REF!</f>
        <v>#REF!</v>
      </c>
      <c r="H7" s="134" t="e">
        <f t="shared" si="3"/>
        <v>#REF!</v>
      </c>
      <c r="I7" s="120" t="e">
        <f>'ROTAVIRUS1 Resumen'!#REF!</f>
        <v>#REF!</v>
      </c>
      <c r="J7" s="134" t="e">
        <f t="shared" si="4"/>
        <v>#REF!</v>
      </c>
      <c r="K7" s="120" t="e">
        <f>'ROTAVIRUS2 Resumen'!#REF!</f>
        <v>#REF!</v>
      </c>
      <c r="L7" s="134" t="e">
        <f>K7*100/B7</f>
        <v>#REF!</v>
      </c>
      <c r="M7" s="120" t="e">
        <f>'TRIPLEVIRAL Resumen'!#REF!</f>
        <v>#REF!</v>
      </c>
      <c r="N7" s="120" t="e">
        <f>'TRIPLEVIRAL Resumen'!#REF!</f>
        <v>#REF!</v>
      </c>
      <c r="O7" s="134" t="e">
        <f>N7*100/M7</f>
        <v>#REF!</v>
      </c>
      <c r="P7" s="120" t="e">
        <f>'F.AMARILLA Resumen'!#REF!</f>
        <v>#REF!</v>
      </c>
      <c r="Q7" s="134" t="e">
        <f>P7*100/M7</f>
        <v>#REF!</v>
      </c>
      <c r="R7" s="120" t="e">
        <f>'HEPATITIS Resumen'!#REF!</f>
        <v>#REF!</v>
      </c>
      <c r="S7" s="134" t="e">
        <f>R7*100/M7</f>
        <v>#REF!</v>
      </c>
      <c r="T7" s="121" t="e">
        <f>'R.NEUMOCOCO Resumen'!#REF!</f>
        <v>#REF!</v>
      </c>
      <c r="U7" s="134" t="e">
        <f>T7*100/M7</f>
        <v>#REF!</v>
      </c>
      <c r="V7" s="120" t="e">
        <f>'R2.DPT Resumen'!#REF!</f>
        <v>#REF!</v>
      </c>
      <c r="W7" s="166" t="e">
        <f>'R2.DPT Resumen'!#REF!</f>
        <v>#REF!</v>
      </c>
      <c r="X7" s="178" t="e">
        <f t="shared" si="8"/>
        <v>#REF!</v>
      </c>
      <c r="Y7" s="156"/>
      <c r="Z7" s="160"/>
      <c r="AA7" s="145">
        <v>44.9</v>
      </c>
      <c r="AB7" s="146">
        <v>0</v>
      </c>
    </row>
    <row r="8" spans="1:25" s="119" customFormat="1" ht="16.5" customHeight="1">
      <c r="A8" s="117" t="s">
        <v>88</v>
      </c>
      <c r="B8" s="118" t="e">
        <f>SUM(B5:B7)</f>
        <v>#REF!</v>
      </c>
      <c r="C8" s="118" t="e">
        <f>SUM(C5:C7)</f>
        <v>#REF!</v>
      </c>
      <c r="D8" s="134" t="e">
        <f>SUM(D5:D7)/3</f>
        <v>#REF!</v>
      </c>
      <c r="E8" s="118" t="e">
        <f>SUM(E5:E7)</f>
        <v>#REF!</v>
      </c>
      <c r="F8" s="134" t="e">
        <f t="shared" si="2"/>
        <v>#REF!</v>
      </c>
      <c r="G8" s="118" t="e">
        <f>SUM(G5:G7)</f>
        <v>#REF!</v>
      </c>
      <c r="H8" s="134" t="e">
        <f>G8*100/B8</f>
        <v>#REF!</v>
      </c>
      <c r="I8" s="118" t="e">
        <f>SUM(I5:I7)</f>
        <v>#REF!</v>
      </c>
      <c r="J8" s="134" t="e">
        <f t="shared" si="4"/>
        <v>#REF!</v>
      </c>
      <c r="K8" s="118" t="e">
        <f>SUM(K5:K7)</f>
        <v>#REF!</v>
      </c>
      <c r="L8" s="134" t="e">
        <f>SUM(L5:L7)/3</f>
        <v>#REF!</v>
      </c>
      <c r="M8" s="118" t="e">
        <f>SUM(M5:M7)</f>
        <v>#REF!</v>
      </c>
      <c r="N8" s="118" t="e">
        <f>SUM(N5:N7)</f>
        <v>#REF!</v>
      </c>
      <c r="O8" s="134" t="e">
        <f>SUM(O5:O7)/3</f>
        <v>#REF!</v>
      </c>
      <c r="P8" s="118" t="e">
        <f>SUM(P5:P7)</f>
        <v>#REF!</v>
      </c>
      <c r="Q8" s="134" t="e">
        <f>SUM(Q5:Q7)/3</f>
        <v>#REF!</v>
      </c>
      <c r="R8" s="118" t="e">
        <f>SUM(R5:R7)</f>
        <v>#REF!</v>
      </c>
      <c r="S8" s="134" t="e">
        <f>SUM(S5:S7)/3</f>
        <v>#REF!</v>
      </c>
      <c r="T8" s="118" t="e">
        <f>SUM(T5:T7)</f>
        <v>#REF!</v>
      </c>
      <c r="U8" s="134" t="e">
        <f>SUM(U5:U7)/3</f>
        <v>#REF!</v>
      </c>
      <c r="V8" s="118" t="e">
        <f>SUM(V5:V7)</f>
        <v>#REF!</v>
      </c>
      <c r="W8" s="167" t="e">
        <f>SUM(W5:W7)</f>
        <v>#REF!</v>
      </c>
      <c r="X8" s="134" t="e">
        <f t="shared" si="8"/>
        <v>#REF!</v>
      </c>
      <c r="Y8" s="156"/>
    </row>
    <row r="9" spans="1:25" ht="16.5" customHeight="1">
      <c r="A9" s="116" t="s">
        <v>39</v>
      </c>
      <c r="B9" s="120" t="e">
        <f>'PENTA1 Resumen'!#REF!</f>
        <v>#REF!</v>
      </c>
      <c r="C9" s="121" t="e">
        <f>'PENTA1 Resumen'!#REF!</f>
        <v>#REF!</v>
      </c>
      <c r="D9" s="134" t="e">
        <f t="shared" si="1"/>
        <v>#REF!</v>
      </c>
      <c r="E9" s="120" t="e">
        <f>'PENTA2 Resumen'!#REF!</f>
        <v>#REF!</v>
      </c>
      <c r="F9" s="151" t="e">
        <f t="shared" si="2"/>
        <v>#REF!</v>
      </c>
      <c r="G9" s="120" t="e">
        <f>'PENTA3 Resumen'!#REF!</f>
        <v>#REF!</v>
      </c>
      <c r="H9" s="134" t="e">
        <f t="shared" si="3"/>
        <v>#REF!</v>
      </c>
      <c r="I9" s="120" t="e">
        <f>'ROTAVIRUS1 Resumen'!#REF!</f>
        <v>#REF!</v>
      </c>
      <c r="J9" s="134" t="e">
        <f t="shared" si="4"/>
        <v>#REF!</v>
      </c>
      <c r="K9" s="120" t="e">
        <f>'ROTAVIRUS2 Resumen'!#REF!</f>
        <v>#REF!</v>
      </c>
      <c r="L9" s="151" t="e">
        <f t="shared" si="5"/>
        <v>#REF!</v>
      </c>
      <c r="M9" s="120" t="e">
        <f>'TRIPLEVIRAL Resumen'!#REF!</f>
        <v>#REF!</v>
      </c>
      <c r="N9" s="120" t="e">
        <f>'TRIPLEVIRAL Resumen'!#REF!</f>
        <v>#REF!</v>
      </c>
      <c r="O9" s="134" t="e">
        <f aca="true" t="shared" si="9" ref="O9:O26">N9*100/M9</f>
        <v>#REF!</v>
      </c>
      <c r="P9" s="120" t="e">
        <f>'F.AMARILLA Resumen'!#REF!</f>
        <v>#REF!</v>
      </c>
      <c r="Q9" s="134" t="e">
        <f t="shared" si="6"/>
        <v>#REF!</v>
      </c>
      <c r="R9" s="120" t="e">
        <f>'HEPATITIS Resumen'!#REF!</f>
        <v>#REF!</v>
      </c>
      <c r="S9" s="134" t="e">
        <f t="shared" si="7"/>
        <v>#REF!</v>
      </c>
      <c r="T9" s="121" t="e">
        <f>'R.NEUMOCOCO Resumen'!#REF!</f>
        <v>#REF!</v>
      </c>
      <c r="U9" s="134" t="e">
        <f t="shared" si="0"/>
        <v>#REF!</v>
      </c>
      <c r="V9" s="120" t="e">
        <f>'R2.DPT Resumen'!#REF!</f>
        <v>#REF!</v>
      </c>
      <c r="W9" s="166" t="e">
        <f>'R2.DPT Resumen'!#REF!</f>
        <v>#REF!</v>
      </c>
      <c r="X9" s="134" t="e">
        <f t="shared" si="8"/>
        <v>#REF!</v>
      </c>
      <c r="Y9" s="156"/>
    </row>
    <row r="10" spans="1:25" ht="16.5" customHeight="1">
      <c r="A10" s="116" t="s">
        <v>55</v>
      </c>
      <c r="B10" s="120" t="e">
        <f>'PENTA1 Resumen'!#REF!</f>
        <v>#REF!</v>
      </c>
      <c r="C10" s="121" t="e">
        <f>'PENTA1 Resumen'!#REF!</f>
        <v>#REF!</v>
      </c>
      <c r="D10" s="134" t="e">
        <f>C10*100/B10</f>
        <v>#REF!</v>
      </c>
      <c r="E10" s="120" t="e">
        <f>'PENTA2 Resumen'!#REF!</f>
        <v>#REF!</v>
      </c>
      <c r="F10" s="151" t="e">
        <f t="shared" si="2"/>
        <v>#REF!</v>
      </c>
      <c r="G10" s="120" t="e">
        <f>'PENTA3 Resumen'!#REF!</f>
        <v>#REF!</v>
      </c>
      <c r="H10" s="151" t="e">
        <f t="shared" si="3"/>
        <v>#REF!</v>
      </c>
      <c r="I10" s="120" t="e">
        <f>'ROTAVIRUS1 Resumen'!#REF!</f>
        <v>#REF!</v>
      </c>
      <c r="J10" s="134" t="e">
        <f t="shared" si="4"/>
        <v>#REF!</v>
      </c>
      <c r="K10" s="120" t="e">
        <f>'ROTAVIRUS2 Resumen'!#REF!</f>
        <v>#REF!</v>
      </c>
      <c r="L10" s="178" t="e">
        <f>K10*100/B10</f>
        <v>#REF!</v>
      </c>
      <c r="M10" s="120" t="e">
        <f>'TRIPLEVIRAL Resumen'!#REF!</f>
        <v>#REF!</v>
      </c>
      <c r="N10" s="120" t="e">
        <f>'TRIPLEVIRAL Resumen'!#REF!</f>
        <v>#REF!</v>
      </c>
      <c r="O10" s="134" t="e">
        <f>N10*100/M10</f>
        <v>#REF!</v>
      </c>
      <c r="P10" s="120" t="e">
        <f>'F.AMARILLA Resumen'!#REF!</f>
        <v>#REF!</v>
      </c>
      <c r="Q10" s="134" t="e">
        <f>P10*100/M10</f>
        <v>#REF!</v>
      </c>
      <c r="R10" s="120" t="e">
        <f>'HEPATITIS Resumen'!#REF!</f>
        <v>#REF!</v>
      </c>
      <c r="S10" s="134" t="e">
        <f>R10*100/M10</f>
        <v>#REF!</v>
      </c>
      <c r="T10" s="121" t="e">
        <f>'R.NEUMOCOCO Resumen'!#REF!</f>
        <v>#REF!</v>
      </c>
      <c r="U10" s="134" t="e">
        <f>T10*100/M10</f>
        <v>#REF!</v>
      </c>
      <c r="V10" s="120" t="e">
        <f>'R2.DPT Resumen'!#REF!</f>
        <v>#REF!</v>
      </c>
      <c r="W10" s="166" t="e">
        <f>'R2.DPT Resumen'!#REF!</f>
        <v>#REF!</v>
      </c>
      <c r="X10" s="134" t="e">
        <f t="shared" si="8"/>
        <v>#REF!</v>
      </c>
      <c r="Y10" s="156"/>
    </row>
    <row r="11" spans="1:25" ht="16.5" customHeight="1">
      <c r="A11" s="116" t="s">
        <v>56</v>
      </c>
      <c r="B11" s="120" t="e">
        <f>'PENTA1 Resumen'!#REF!</f>
        <v>#REF!</v>
      </c>
      <c r="C11" s="121" t="e">
        <f>'PENTA1 Resumen'!#REF!</f>
        <v>#REF!</v>
      </c>
      <c r="D11" s="152" t="e">
        <f>C11*100/B11</f>
        <v>#REF!</v>
      </c>
      <c r="E11" s="120" t="e">
        <f>'PENTA2 Resumen'!#REF!</f>
        <v>#REF!</v>
      </c>
      <c r="F11" s="151" t="e">
        <f t="shared" si="2"/>
        <v>#REF!</v>
      </c>
      <c r="G11" s="120" t="e">
        <f>'PENTA3 Resumen'!#REF!</f>
        <v>#REF!</v>
      </c>
      <c r="H11" s="177" t="e">
        <f t="shared" si="3"/>
        <v>#REF!</v>
      </c>
      <c r="I11" s="120" t="e">
        <f>'ROTAVIRUS1 Resumen'!#REF!</f>
        <v>#REF!</v>
      </c>
      <c r="J11" s="152" t="e">
        <f t="shared" si="4"/>
        <v>#REF!</v>
      </c>
      <c r="K11" s="120" t="e">
        <f>'ROTAVIRUS2 Resumen'!#REF!</f>
        <v>#REF!</v>
      </c>
      <c r="L11" s="178" t="e">
        <f>K11*100/B11</f>
        <v>#REF!</v>
      </c>
      <c r="M11" s="120" t="e">
        <f>'TRIPLEVIRAL Resumen'!#REF!</f>
        <v>#REF!</v>
      </c>
      <c r="N11" s="120" t="e">
        <f>'TRIPLEVIRAL Resumen'!#REF!</f>
        <v>#REF!</v>
      </c>
      <c r="O11" s="134" t="e">
        <f>N11*100/M11</f>
        <v>#REF!</v>
      </c>
      <c r="P11" s="120" t="e">
        <f>'F.AMARILLA Resumen'!#REF!</f>
        <v>#REF!</v>
      </c>
      <c r="Q11" s="134" t="e">
        <f>P11*100/M11</f>
        <v>#REF!</v>
      </c>
      <c r="R11" s="120" t="e">
        <f>'HEPATITIS Resumen'!#REF!</f>
        <v>#REF!</v>
      </c>
      <c r="S11" s="134" t="e">
        <f>R11*100/M11</f>
        <v>#REF!</v>
      </c>
      <c r="T11" s="121" t="e">
        <f>'R.NEUMOCOCO Resumen'!#REF!</f>
        <v>#REF!</v>
      </c>
      <c r="U11" s="134" t="e">
        <f>T11*100/M11</f>
        <v>#REF!</v>
      </c>
      <c r="V11" s="120" t="e">
        <f>'R2.DPT Resumen'!#REF!</f>
        <v>#REF!</v>
      </c>
      <c r="W11" s="166" t="e">
        <f>'R2.DPT Resumen'!#REF!</f>
        <v>#REF!</v>
      </c>
      <c r="X11" s="134" t="e">
        <f t="shared" si="8"/>
        <v>#REF!</v>
      </c>
      <c r="Y11" s="156"/>
    </row>
    <row r="12" spans="1:25" s="119" customFormat="1" ht="16.5" customHeight="1">
      <c r="A12" s="117" t="s">
        <v>89</v>
      </c>
      <c r="B12" s="118" t="e">
        <f>SUM(B9:B11)</f>
        <v>#REF!</v>
      </c>
      <c r="C12" s="118" t="e">
        <f>SUM(C9:C11)</f>
        <v>#REF!</v>
      </c>
      <c r="D12" s="151" t="e">
        <f>SUM(D9:D11)/3</f>
        <v>#REF!</v>
      </c>
      <c r="E12" s="118" t="e">
        <f>SUM(E9:E11)</f>
        <v>#REF!</v>
      </c>
      <c r="F12" s="151" t="e">
        <f t="shared" si="2"/>
        <v>#REF!</v>
      </c>
      <c r="G12" s="118" t="e">
        <f>SUM(G9:G11)</f>
        <v>#REF!</v>
      </c>
      <c r="H12" s="177" t="e">
        <f t="shared" si="3"/>
        <v>#REF!</v>
      </c>
      <c r="I12" s="118" t="e">
        <f>SUM(I9:I11)</f>
        <v>#REF!</v>
      </c>
      <c r="J12" s="134" t="e">
        <f t="shared" si="4"/>
        <v>#REF!</v>
      </c>
      <c r="K12" s="118" t="e">
        <f>SUM(K9:K11)</f>
        <v>#REF!</v>
      </c>
      <c r="L12" s="178" t="e">
        <f>SUM(L9:L11)/3</f>
        <v>#REF!</v>
      </c>
      <c r="M12" s="118" t="e">
        <f>SUM(M9:M11)</f>
        <v>#REF!</v>
      </c>
      <c r="N12" s="118" t="e">
        <f>SUM(N9:N11)</f>
        <v>#REF!</v>
      </c>
      <c r="O12" s="134" t="e">
        <f>SUM(O9:O11)/3</f>
        <v>#REF!</v>
      </c>
      <c r="P12" s="118" t="e">
        <f>SUM(P9:P11)</f>
        <v>#REF!</v>
      </c>
      <c r="Q12" s="134" t="e">
        <f>SUM(Q9:Q11)/3</f>
        <v>#REF!</v>
      </c>
      <c r="R12" s="118" t="e">
        <f>SUM(R9:R11)</f>
        <v>#REF!</v>
      </c>
      <c r="S12" s="134" t="e">
        <f>SUM(S9:S11)/3</f>
        <v>#REF!</v>
      </c>
      <c r="T12" s="118" t="e">
        <f>SUM(T9:T11)</f>
        <v>#REF!</v>
      </c>
      <c r="U12" s="134" t="e">
        <f>SUM(U9:U11)/3</f>
        <v>#REF!</v>
      </c>
      <c r="V12" s="118" t="e">
        <f>SUM(V9:V11)</f>
        <v>#REF!</v>
      </c>
      <c r="W12" s="167" t="e">
        <f>SUM(W9:W11)</f>
        <v>#REF!</v>
      </c>
      <c r="X12" s="134" t="e">
        <f t="shared" si="8"/>
        <v>#REF!</v>
      </c>
      <c r="Y12" s="156"/>
    </row>
    <row r="13" spans="1:25" ht="16.5" customHeight="1">
      <c r="A13" s="116" t="s">
        <v>38</v>
      </c>
      <c r="B13" s="120" t="e">
        <f>'PENTA1 Resumen'!#REF!</f>
        <v>#REF!</v>
      </c>
      <c r="C13" s="121" t="e">
        <f>'PENTA1 Resumen'!#REF!</f>
        <v>#REF!</v>
      </c>
      <c r="D13" s="134" t="e">
        <f t="shared" si="1"/>
        <v>#REF!</v>
      </c>
      <c r="E13" s="120" t="e">
        <f>'PENTA2 Resumen'!#REF!</f>
        <v>#REF!</v>
      </c>
      <c r="F13" s="181" t="e">
        <f t="shared" si="2"/>
        <v>#REF!</v>
      </c>
      <c r="G13" s="120" t="e">
        <f>'PENTA3 Resumen'!#REF!</f>
        <v>#REF!</v>
      </c>
      <c r="H13" s="134" t="e">
        <f t="shared" si="3"/>
        <v>#REF!</v>
      </c>
      <c r="I13" s="120" t="e">
        <f>'ROTAVIRUS1 Resumen'!#REF!</f>
        <v>#REF!</v>
      </c>
      <c r="J13" s="134" t="e">
        <f t="shared" si="4"/>
        <v>#REF!</v>
      </c>
      <c r="K13" s="120" t="e">
        <f>'ROTAVIRUS2 Resumen'!#REF!</f>
        <v>#REF!</v>
      </c>
      <c r="L13" s="183" t="e">
        <f t="shared" si="5"/>
        <v>#REF!</v>
      </c>
      <c r="M13" s="120" t="e">
        <f>'TRIPLEVIRAL Resumen'!#REF!</f>
        <v>#REF!</v>
      </c>
      <c r="N13" s="120" t="e">
        <f>'TRIPLEVIRAL Resumen'!#REF!</f>
        <v>#REF!</v>
      </c>
      <c r="O13" s="151" t="e">
        <f t="shared" si="9"/>
        <v>#REF!</v>
      </c>
      <c r="P13" s="120" t="e">
        <f>'F.AMARILLA Resumen'!#REF!</f>
        <v>#REF!</v>
      </c>
      <c r="Q13" s="178" t="e">
        <f t="shared" si="6"/>
        <v>#REF!</v>
      </c>
      <c r="R13" s="120" t="e">
        <f>'HEPATITIS Resumen'!#REF!</f>
        <v>#REF!</v>
      </c>
      <c r="S13" s="178" t="e">
        <f t="shared" si="7"/>
        <v>#REF!</v>
      </c>
      <c r="T13" s="121" t="e">
        <f>'R.NEUMOCOCO Resumen'!#REF!</f>
        <v>#REF!</v>
      </c>
      <c r="U13" s="151" t="e">
        <f t="shared" si="0"/>
        <v>#REF!</v>
      </c>
      <c r="V13" s="120" t="e">
        <f>'R2.DPT Resumen'!#REF!</f>
        <v>#REF!</v>
      </c>
      <c r="W13" s="166" t="e">
        <f>'R2.DPT Resumen'!#REF!</f>
        <v>#REF!</v>
      </c>
      <c r="X13" s="134" t="e">
        <f t="shared" si="8"/>
        <v>#REF!</v>
      </c>
      <c r="Y13" s="161"/>
    </row>
    <row r="14" spans="1:25" ht="16.5" customHeight="1">
      <c r="A14" s="116" t="s">
        <v>45</v>
      </c>
      <c r="B14" s="120" t="e">
        <f>'PENTA1 Resumen'!#REF!</f>
        <v>#REF!</v>
      </c>
      <c r="C14" s="121" t="e">
        <f>'PENTA1 Resumen'!#REF!</f>
        <v>#REF!</v>
      </c>
      <c r="D14" s="134" t="e">
        <f t="shared" si="1"/>
        <v>#REF!</v>
      </c>
      <c r="E14" s="120" t="e">
        <f>'PENTA2 Resumen'!#REF!</f>
        <v>#REF!</v>
      </c>
      <c r="F14" s="134" t="e">
        <f t="shared" si="2"/>
        <v>#REF!</v>
      </c>
      <c r="G14" s="120" t="e">
        <f>'PENTA3 Resumen'!#REF!</f>
        <v>#REF!</v>
      </c>
      <c r="H14" s="134" t="e">
        <f t="shared" si="3"/>
        <v>#REF!</v>
      </c>
      <c r="I14" s="120" t="e">
        <f>'ROTAVIRUS1 Resumen'!#REF!</f>
        <v>#REF!</v>
      </c>
      <c r="J14" s="134" t="e">
        <f t="shared" si="4"/>
        <v>#REF!</v>
      </c>
      <c r="K14" s="120" t="e">
        <f>'ROTAVIRUS2 Resumen'!#REF!</f>
        <v>#REF!</v>
      </c>
      <c r="L14" s="134" t="e">
        <f t="shared" si="5"/>
        <v>#REF!</v>
      </c>
      <c r="M14" s="120" t="e">
        <f>'TRIPLEVIRAL Resumen'!#REF!</f>
        <v>#REF!</v>
      </c>
      <c r="N14" s="120" t="e">
        <f>'TRIPLEVIRAL Resumen'!#REF!</f>
        <v>#REF!</v>
      </c>
      <c r="O14" s="179" t="e">
        <f t="shared" si="9"/>
        <v>#REF!</v>
      </c>
      <c r="P14" s="120" t="e">
        <f>'F.AMARILLA Resumen'!#REF!</f>
        <v>#REF!</v>
      </c>
      <c r="Q14" s="182" t="e">
        <f t="shared" si="6"/>
        <v>#REF!</v>
      </c>
      <c r="R14" s="120" t="e">
        <f>'HEPATITIS Resumen'!#REF!</f>
        <v>#REF!</v>
      </c>
      <c r="S14" s="182" t="e">
        <f t="shared" si="7"/>
        <v>#REF!</v>
      </c>
      <c r="T14" s="121" t="e">
        <f>'R.NEUMOCOCO Resumen'!#REF!</f>
        <v>#REF!</v>
      </c>
      <c r="U14" s="182" t="e">
        <f t="shared" si="0"/>
        <v>#REF!</v>
      </c>
      <c r="V14" s="120" t="e">
        <f>'R2.DPT Resumen'!#REF!</f>
        <v>#REF!</v>
      </c>
      <c r="W14" s="166" t="e">
        <f>'R2.DPT Resumen'!#REF!</f>
        <v>#REF!</v>
      </c>
      <c r="X14" s="134" t="e">
        <f t="shared" si="8"/>
        <v>#REF!</v>
      </c>
      <c r="Y14" s="156"/>
    </row>
    <row r="15" spans="1:27" ht="16.5" customHeight="1">
      <c r="A15" s="116" t="s">
        <v>43</v>
      </c>
      <c r="B15" s="120" t="e">
        <f>'PENTA1 Resumen'!#REF!</f>
        <v>#REF!</v>
      </c>
      <c r="C15" s="121" t="e">
        <f>'PENTA1 Resumen'!#REF!</f>
        <v>#REF!</v>
      </c>
      <c r="D15" s="178" t="e">
        <f t="shared" si="1"/>
        <v>#REF!</v>
      </c>
      <c r="E15" s="120" t="e">
        <f>'PENTA2 Resumen'!#REF!</f>
        <v>#REF!</v>
      </c>
      <c r="F15" s="134" t="e">
        <f t="shared" si="2"/>
        <v>#REF!</v>
      </c>
      <c r="G15" s="120" t="e">
        <f>'PENTA3 Resumen'!#REF!</f>
        <v>#REF!</v>
      </c>
      <c r="H15" s="181" t="e">
        <f t="shared" si="3"/>
        <v>#REF!</v>
      </c>
      <c r="I15" s="120" t="e">
        <f>'ROTAVIRUS1 Resumen'!#REF!</f>
        <v>#REF!</v>
      </c>
      <c r="J15" s="181" t="e">
        <f t="shared" si="4"/>
        <v>#REF!</v>
      </c>
      <c r="K15" s="120" t="e">
        <f>'ROTAVIRUS2 Resumen'!#REF!</f>
        <v>#REF!</v>
      </c>
      <c r="L15" s="134" t="e">
        <f t="shared" si="5"/>
        <v>#REF!</v>
      </c>
      <c r="M15" s="120" t="e">
        <f>'TRIPLEVIRAL Resumen'!#REF!</f>
        <v>#REF!</v>
      </c>
      <c r="N15" s="120" t="e">
        <f>'TRIPLEVIRAL Resumen'!#REF!</f>
        <v>#REF!</v>
      </c>
      <c r="O15" s="134" t="e">
        <f t="shared" si="9"/>
        <v>#REF!</v>
      </c>
      <c r="P15" s="120" t="e">
        <f>'F.AMARILLA Resumen'!#REF!</f>
        <v>#REF!</v>
      </c>
      <c r="Q15" s="134" t="e">
        <f t="shared" si="6"/>
        <v>#REF!</v>
      </c>
      <c r="R15" s="120" t="e">
        <f>'HEPATITIS Resumen'!#REF!</f>
        <v>#REF!</v>
      </c>
      <c r="S15" s="134" t="e">
        <f t="shared" si="7"/>
        <v>#REF!</v>
      </c>
      <c r="T15" s="121" t="e">
        <f>'R.NEUMOCOCO Resumen'!#REF!</f>
        <v>#REF!</v>
      </c>
      <c r="U15" s="134" t="e">
        <f t="shared" si="0"/>
        <v>#REF!</v>
      </c>
      <c r="V15" s="120" t="e">
        <f>'R2.DPT Resumen'!#REF!</f>
        <v>#REF!</v>
      </c>
      <c r="W15" s="166" t="e">
        <f>'R2.DPT Resumen'!#REF!</f>
        <v>#REF!</v>
      </c>
      <c r="X15" s="134" t="e">
        <f t="shared" si="8"/>
        <v>#REF!</v>
      </c>
      <c r="Y15" s="156"/>
      <c r="Z15" s="115"/>
      <c r="AA15" s="115"/>
    </row>
    <row r="16" spans="1:27" ht="16.5" customHeight="1">
      <c r="A16" s="116" t="s">
        <v>28</v>
      </c>
      <c r="B16" s="120" t="e">
        <f>'PENTA1 Resumen'!#REF!</f>
        <v>#REF!</v>
      </c>
      <c r="C16" s="121" t="e">
        <f>'PENTA1 Resumen'!#REF!</f>
        <v>#REF!</v>
      </c>
      <c r="D16" s="134" t="e">
        <f t="shared" si="1"/>
        <v>#REF!</v>
      </c>
      <c r="E16" s="120" t="e">
        <f>'PENTA2 Resumen'!#REF!</f>
        <v>#REF!</v>
      </c>
      <c r="F16" s="152" t="e">
        <f>E16*100/B16</f>
        <v>#REF!</v>
      </c>
      <c r="G16" s="120" t="e">
        <f>'PENTA3 Resumen'!#REF!</f>
        <v>#REF!</v>
      </c>
      <c r="H16" s="134" t="e">
        <f t="shared" si="3"/>
        <v>#REF!</v>
      </c>
      <c r="I16" s="120" t="e">
        <f>'ROTAVIRUS1 Resumen'!#REF!</f>
        <v>#REF!</v>
      </c>
      <c r="J16" s="134" t="e">
        <f t="shared" si="4"/>
        <v>#REF!</v>
      </c>
      <c r="K16" s="120" t="e">
        <f>'ROTAVIRUS2 Resumen'!#REF!</f>
        <v>#REF!</v>
      </c>
      <c r="L16" s="134" t="e">
        <f t="shared" si="5"/>
        <v>#REF!</v>
      </c>
      <c r="M16" s="120" t="e">
        <f>'TRIPLEVIRAL Resumen'!#REF!</f>
        <v>#REF!</v>
      </c>
      <c r="N16" s="120" t="e">
        <f>'TRIPLEVIRAL Resumen'!#REF!</f>
        <v>#REF!</v>
      </c>
      <c r="O16" s="134" t="e">
        <f t="shared" si="9"/>
        <v>#REF!</v>
      </c>
      <c r="P16" s="120" t="e">
        <f>'F.AMARILLA Resumen'!#REF!</f>
        <v>#REF!</v>
      </c>
      <c r="Q16" s="134" t="e">
        <f t="shared" si="6"/>
        <v>#REF!</v>
      </c>
      <c r="R16" s="120" t="e">
        <f>'HEPATITIS Resumen'!#REF!</f>
        <v>#REF!</v>
      </c>
      <c r="S16" s="134" t="e">
        <f t="shared" si="7"/>
        <v>#REF!</v>
      </c>
      <c r="T16" s="121" t="e">
        <f>'R.NEUMOCOCO Resumen'!#REF!</f>
        <v>#REF!</v>
      </c>
      <c r="U16" s="134" t="e">
        <f t="shared" si="0"/>
        <v>#REF!</v>
      </c>
      <c r="V16" s="120" t="e">
        <f>'R2.DPT Resumen'!#REF!</f>
        <v>#REF!</v>
      </c>
      <c r="W16" s="166" t="e">
        <f>'R2.DPT Resumen'!#REF!</f>
        <v>#REF!</v>
      </c>
      <c r="X16" s="151" t="e">
        <f t="shared" si="8"/>
        <v>#REF!</v>
      </c>
      <c r="Y16" s="156"/>
      <c r="Z16" s="115"/>
      <c r="AA16" s="115"/>
    </row>
    <row r="17" spans="1:27" ht="16.5" customHeight="1">
      <c r="A17" s="116" t="s">
        <v>34</v>
      </c>
      <c r="B17" s="120" t="e">
        <f>'PENTA1 Resumen'!#REF!</f>
        <v>#REF!</v>
      </c>
      <c r="C17" s="121" t="e">
        <f>'PENTA1 Resumen'!#REF!</f>
        <v>#REF!</v>
      </c>
      <c r="D17" s="134" t="e">
        <f t="shared" si="1"/>
        <v>#REF!</v>
      </c>
      <c r="E17" s="120" t="e">
        <f>'PENTA2 Resumen'!#REF!</f>
        <v>#REF!</v>
      </c>
      <c r="F17" s="134" t="e">
        <f t="shared" si="2"/>
        <v>#REF!</v>
      </c>
      <c r="G17" s="120" t="e">
        <f>'PENTA3 Resumen'!#REF!</f>
        <v>#REF!</v>
      </c>
      <c r="H17" s="134" t="e">
        <f t="shared" si="3"/>
        <v>#REF!</v>
      </c>
      <c r="I17" s="120" t="e">
        <f>'ROTAVIRUS1 Resumen'!#REF!</f>
        <v>#REF!</v>
      </c>
      <c r="J17" s="134" t="e">
        <f t="shared" si="4"/>
        <v>#REF!</v>
      </c>
      <c r="K17" s="120" t="e">
        <f>'ROTAVIRUS2 Resumen'!#REF!</f>
        <v>#REF!</v>
      </c>
      <c r="L17" s="134" t="e">
        <f t="shared" si="5"/>
        <v>#REF!</v>
      </c>
      <c r="M17" s="120" t="e">
        <f>'TRIPLEVIRAL Resumen'!#REF!</f>
        <v>#REF!</v>
      </c>
      <c r="N17" s="120" t="e">
        <f>'TRIPLEVIRAL Resumen'!#REF!</f>
        <v>#REF!</v>
      </c>
      <c r="O17" s="134" t="e">
        <f t="shared" si="9"/>
        <v>#REF!</v>
      </c>
      <c r="P17" s="120" t="e">
        <f>'F.AMARILLA Resumen'!#REF!</f>
        <v>#REF!</v>
      </c>
      <c r="Q17" s="134" t="e">
        <f t="shared" si="6"/>
        <v>#REF!</v>
      </c>
      <c r="R17" s="120" t="e">
        <f>'HEPATITIS Resumen'!#REF!</f>
        <v>#REF!</v>
      </c>
      <c r="S17" s="134" t="e">
        <f t="shared" si="7"/>
        <v>#REF!</v>
      </c>
      <c r="T17" s="121" t="e">
        <f>'R.NEUMOCOCO Resumen'!#REF!</f>
        <v>#REF!</v>
      </c>
      <c r="U17" s="134" t="e">
        <f t="shared" si="0"/>
        <v>#REF!</v>
      </c>
      <c r="V17" s="120" t="e">
        <f>'R2.DPT Resumen'!#REF!</f>
        <v>#REF!</v>
      </c>
      <c r="W17" s="166" t="e">
        <f>'R2.DPT Resumen'!#REF!</f>
        <v>#REF!</v>
      </c>
      <c r="X17" s="134" t="e">
        <f t="shared" si="8"/>
        <v>#REF!</v>
      </c>
      <c r="Y17" s="156"/>
      <c r="Z17" s="115"/>
      <c r="AA17" s="115"/>
    </row>
    <row r="18" spans="1:25" s="119" customFormat="1" ht="16.5" customHeight="1">
      <c r="A18" s="116" t="s">
        <v>36</v>
      </c>
      <c r="B18" s="120" t="e">
        <f>'PENTA1 Resumen'!#REF!</f>
        <v>#REF!</v>
      </c>
      <c r="C18" s="121" t="e">
        <f>'PENTA1 Resumen'!#REF!</f>
        <v>#REF!</v>
      </c>
      <c r="D18" s="134" t="e">
        <f>C18*100/B18</f>
        <v>#REF!</v>
      </c>
      <c r="E18" s="120" t="e">
        <f>'PENTA2 Resumen'!#REF!</f>
        <v>#REF!</v>
      </c>
      <c r="F18" s="134" t="e">
        <f t="shared" si="2"/>
        <v>#REF!</v>
      </c>
      <c r="G18" s="120" t="e">
        <f>'PENTA3 Resumen'!#REF!</f>
        <v>#REF!</v>
      </c>
      <c r="H18" s="134" t="e">
        <f t="shared" si="3"/>
        <v>#REF!</v>
      </c>
      <c r="I18" s="120" t="e">
        <f>'ROTAVIRUS1 Resumen'!#REF!</f>
        <v>#REF!</v>
      </c>
      <c r="J18" s="134" t="e">
        <f t="shared" si="4"/>
        <v>#REF!</v>
      </c>
      <c r="K18" s="120" t="e">
        <f>'ROTAVIRUS2 Resumen'!#REF!</f>
        <v>#REF!</v>
      </c>
      <c r="L18" s="134" t="e">
        <f>K18*100/B18</f>
        <v>#REF!</v>
      </c>
      <c r="M18" s="120" t="e">
        <f>'TRIPLEVIRAL Resumen'!#REF!</f>
        <v>#REF!</v>
      </c>
      <c r="N18" s="120" t="e">
        <f>'TRIPLEVIRAL Resumen'!#REF!</f>
        <v>#REF!</v>
      </c>
      <c r="O18" s="134" t="e">
        <f>N18*100/M18</f>
        <v>#REF!</v>
      </c>
      <c r="P18" s="120" t="e">
        <f>'F.AMARILLA Resumen'!#REF!</f>
        <v>#REF!</v>
      </c>
      <c r="Q18" s="134" t="e">
        <f>P18*100/M18</f>
        <v>#REF!</v>
      </c>
      <c r="R18" s="120" t="e">
        <f>'HEPATITIS Resumen'!#REF!</f>
        <v>#REF!</v>
      </c>
      <c r="S18" s="134" t="e">
        <f>R18*100/M18</f>
        <v>#REF!</v>
      </c>
      <c r="T18" s="121" t="e">
        <f>'R.NEUMOCOCO Resumen'!#REF!</f>
        <v>#REF!</v>
      </c>
      <c r="U18" s="134" t="e">
        <f>T18*100/M18</f>
        <v>#REF!</v>
      </c>
      <c r="V18" s="120" t="e">
        <f>'R2.DPT Resumen'!#REF!</f>
        <v>#REF!</v>
      </c>
      <c r="W18" s="166" t="e">
        <f>'R2.DPT Resumen'!#REF!</f>
        <v>#REF!</v>
      </c>
      <c r="X18" s="134" t="e">
        <f t="shared" si="8"/>
        <v>#REF!</v>
      </c>
      <c r="Y18" s="156"/>
    </row>
    <row r="19" spans="1:25" ht="16.5" customHeight="1">
      <c r="A19" s="117" t="s">
        <v>90</v>
      </c>
      <c r="B19" s="118" t="e">
        <f>SUM(B17:B18)</f>
        <v>#REF!</v>
      </c>
      <c r="C19" s="118" t="e">
        <f>SUM(C17:C18)</f>
        <v>#REF!</v>
      </c>
      <c r="D19" s="134" t="e">
        <f>C19*100/B19</f>
        <v>#REF!</v>
      </c>
      <c r="E19" s="118" t="e">
        <f>SUM(E17:E18)</f>
        <v>#REF!</v>
      </c>
      <c r="F19" s="134" t="e">
        <f>E19*100/B19</f>
        <v>#REF!</v>
      </c>
      <c r="G19" s="118" t="e">
        <f>SUM(G17:G18)</f>
        <v>#REF!</v>
      </c>
      <c r="H19" s="152" t="e">
        <f>G19*100/B19</f>
        <v>#REF!</v>
      </c>
      <c r="I19" s="118" t="e">
        <f>SUM(I17:I18)</f>
        <v>#REF!</v>
      </c>
      <c r="J19" s="134" t="e">
        <f>I19*100/B19</f>
        <v>#REF!</v>
      </c>
      <c r="K19" s="118" t="e">
        <f>SUM(K17:K18)</f>
        <v>#REF!</v>
      </c>
      <c r="L19" s="134" t="e">
        <f>K19*100/B19</f>
        <v>#REF!</v>
      </c>
      <c r="M19" s="118" t="e">
        <f>SUM(M17:M18)</f>
        <v>#REF!</v>
      </c>
      <c r="N19" s="118" t="e">
        <f>SUM(N17:N18)</f>
        <v>#REF!</v>
      </c>
      <c r="O19" s="134" t="e">
        <f>SUM(O17:O18)/2</f>
        <v>#REF!</v>
      </c>
      <c r="P19" s="118" t="e">
        <f>SUM(P17:P18)</f>
        <v>#REF!</v>
      </c>
      <c r="Q19" s="134" t="e">
        <f>SUM(Q17:Q18)/2</f>
        <v>#REF!</v>
      </c>
      <c r="R19" s="118" t="e">
        <f>SUM(R17:R18)</f>
        <v>#REF!</v>
      </c>
      <c r="S19" s="134" t="e">
        <f>SUM(S17:S18)/2</f>
        <v>#REF!</v>
      </c>
      <c r="T19" s="118" t="e">
        <f>SUM(T17:T18)</f>
        <v>#REF!</v>
      </c>
      <c r="U19" s="134" t="e">
        <f>SUM(U17:U18)/2</f>
        <v>#REF!</v>
      </c>
      <c r="V19" s="118" t="e">
        <f>SUM(V17:V18)</f>
        <v>#REF!</v>
      </c>
      <c r="W19" s="167" t="e">
        <f>SUM(W17:W18)</f>
        <v>#REF!</v>
      </c>
      <c r="X19" s="134" t="e">
        <f t="shared" si="8"/>
        <v>#REF!</v>
      </c>
      <c r="Y19" s="156"/>
    </row>
    <row r="20" spans="1:25" ht="16.5" customHeight="1">
      <c r="A20" s="116" t="s">
        <v>33</v>
      </c>
      <c r="B20" s="120" t="e">
        <f>'PENTA1 Resumen'!#REF!</f>
        <v>#REF!</v>
      </c>
      <c r="C20" s="121" t="e">
        <f>'PENTA1 Resumen'!#REF!</f>
        <v>#REF!</v>
      </c>
      <c r="D20" s="134" t="e">
        <f t="shared" si="1"/>
        <v>#REF!</v>
      </c>
      <c r="E20" s="120" t="e">
        <f>'PENTA2 Resumen'!#REF!</f>
        <v>#REF!</v>
      </c>
      <c r="F20" s="134" t="e">
        <f t="shared" si="2"/>
        <v>#REF!</v>
      </c>
      <c r="G20" s="120" t="e">
        <f>'PENTA3 Resumen'!#REF!</f>
        <v>#REF!</v>
      </c>
      <c r="H20" s="134" t="e">
        <f t="shared" si="3"/>
        <v>#REF!</v>
      </c>
      <c r="I20" s="120" t="e">
        <f>'ROTAVIRUS1 Resumen'!#REF!</f>
        <v>#REF!</v>
      </c>
      <c r="J20" s="134" t="e">
        <f t="shared" si="4"/>
        <v>#REF!</v>
      </c>
      <c r="K20" s="120" t="e">
        <f>'ROTAVIRUS2 Resumen'!#REF!</f>
        <v>#REF!</v>
      </c>
      <c r="L20" s="134" t="e">
        <f t="shared" si="5"/>
        <v>#REF!</v>
      </c>
      <c r="M20" s="120" t="e">
        <f>'TRIPLEVIRAL Resumen'!#REF!</f>
        <v>#REF!</v>
      </c>
      <c r="N20" s="120" t="e">
        <f>'TRIPLEVIRAL Resumen'!#REF!</f>
        <v>#REF!</v>
      </c>
      <c r="O20" s="134" t="e">
        <f t="shared" si="9"/>
        <v>#REF!</v>
      </c>
      <c r="P20" s="120" t="e">
        <f>'F.AMARILLA Resumen'!#REF!</f>
        <v>#REF!</v>
      </c>
      <c r="Q20" s="134" t="e">
        <f t="shared" si="6"/>
        <v>#REF!</v>
      </c>
      <c r="R20" s="120" t="e">
        <f>'HEPATITIS Resumen'!#REF!</f>
        <v>#REF!</v>
      </c>
      <c r="S20" s="134" t="e">
        <f t="shared" si="7"/>
        <v>#REF!</v>
      </c>
      <c r="T20" s="121" t="e">
        <f>'R.NEUMOCOCO Resumen'!#REF!</f>
        <v>#REF!</v>
      </c>
      <c r="U20" s="134" t="e">
        <f t="shared" si="0"/>
        <v>#REF!</v>
      </c>
      <c r="V20" s="120" t="e">
        <f>'R2.DPT Resumen'!#REF!</f>
        <v>#REF!</v>
      </c>
      <c r="W20" s="166" t="e">
        <f>'R2.DPT Resumen'!#REF!</f>
        <v>#REF!</v>
      </c>
      <c r="X20" s="134" t="e">
        <f t="shared" si="8"/>
        <v>#REF!</v>
      </c>
      <c r="Y20" s="156"/>
    </row>
    <row r="21" spans="1:25" ht="16.5" customHeight="1">
      <c r="A21" s="116" t="s">
        <v>32</v>
      </c>
      <c r="B21" s="120" t="e">
        <f>'PENTA1 Resumen'!#REF!</f>
        <v>#REF!</v>
      </c>
      <c r="C21" s="121" t="e">
        <f>'PENTA1 Resumen'!#REF!</f>
        <v>#REF!</v>
      </c>
      <c r="D21" s="134" t="e">
        <f t="shared" si="1"/>
        <v>#REF!</v>
      </c>
      <c r="E21" s="120" t="e">
        <f>'PENTA2 Resumen'!#REF!</f>
        <v>#REF!</v>
      </c>
      <c r="F21" s="134" t="e">
        <f t="shared" si="2"/>
        <v>#REF!</v>
      </c>
      <c r="G21" s="120" t="e">
        <f>'PENTA3 Resumen'!#REF!</f>
        <v>#REF!</v>
      </c>
      <c r="H21" s="134" t="e">
        <f t="shared" si="3"/>
        <v>#REF!</v>
      </c>
      <c r="I21" s="120" t="e">
        <f>'ROTAVIRUS1 Resumen'!#REF!</f>
        <v>#REF!</v>
      </c>
      <c r="J21" s="134" t="e">
        <f t="shared" si="4"/>
        <v>#REF!</v>
      </c>
      <c r="K21" s="120" t="e">
        <f>'ROTAVIRUS2 Resumen'!#REF!</f>
        <v>#REF!</v>
      </c>
      <c r="L21" s="134" t="e">
        <f t="shared" si="5"/>
        <v>#REF!</v>
      </c>
      <c r="M21" s="120" t="e">
        <f>'TRIPLEVIRAL Resumen'!#REF!</f>
        <v>#REF!</v>
      </c>
      <c r="N21" s="120" t="e">
        <f>'TRIPLEVIRAL Resumen'!#REF!</f>
        <v>#REF!</v>
      </c>
      <c r="O21" s="134" t="e">
        <f>N21*100/M21</f>
        <v>#REF!</v>
      </c>
      <c r="P21" s="120" t="e">
        <f>'F.AMARILLA Resumen'!#REF!</f>
        <v>#REF!</v>
      </c>
      <c r="Q21" s="134" t="e">
        <f>P21*100/M21</f>
        <v>#REF!</v>
      </c>
      <c r="R21" s="120" t="e">
        <f>'HEPATITIS Resumen'!#REF!</f>
        <v>#REF!</v>
      </c>
      <c r="S21" s="134" t="e">
        <f>R21*100/M21</f>
        <v>#REF!</v>
      </c>
      <c r="T21" s="121" t="e">
        <f>'R.NEUMOCOCO Resumen'!#REF!</f>
        <v>#REF!</v>
      </c>
      <c r="U21" s="134" t="e">
        <f>T21*100/M21</f>
        <v>#REF!</v>
      </c>
      <c r="V21" s="120" t="e">
        <f>'R2.DPT Resumen'!#REF!</f>
        <v>#REF!</v>
      </c>
      <c r="W21" s="166" t="e">
        <f>'R2.DPT Resumen'!#REF!</f>
        <v>#REF!</v>
      </c>
      <c r="X21" s="134" t="e">
        <f>W21*100/V21</f>
        <v>#REF!</v>
      </c>
      <c r="Y21" s="156"/>
    </row>
    <row r="22" spans="1:25" ht="16.5" customHeight="1">
      <c r="A22" s="116" t="s">
        <v>40</v>
      </c>
      <c r="B22" s="120" t="e">
        <f>'PENTA1 Resumen'!#REF!</f>
        <v>#REF!</v>
      </c>
      <c r="C22" s="121" t="e">
        <f>'PENTA1 Resumen'!#REF!</f>
        <v>#REF!</v>
      </c>
      <c r="D22" s="134" t="e">
        <f t="shared" si="1"/>
        <v>#REF!</v>
      </c>
      <c r="E22" s="120" t="e">
        <f>'PENTA2 Resumen'!#REF!</f>
        <v>#REF!</v>
      </c>
      <c r="F22" s="134" t="e">
        <f t="shared" si="2"/>
        <v>#REF!</v>
      </c>
      <c r="G22" s="120" t="e">
        <f>'PENTA3 Resumen'!#REF!</f>
        <v>#REF!</v>
      </c>
      <c r="H22" s="134" t="e">
        <f t="shared" si="3"/>
        <v>#REF!</v>
      </c>
      <c r="I22" s="120" t="e">
        <f>'ROTAVIRUS1 Resumen'!#REF!</f>
        <v>#REF!</v>
      </c>
      <c r="J22" s="134" t="e">
        <f t="shared" si="4"/>
        <v>#REF!</v>
      </c>
      <c r="K22" s="120" t="e">
        <f>'ROTAVIRUS2 Resumen'!#REF!</f>
        <v>#REF!</v>
      </c>
      <c r="L22" s="134" t="e">
        <f t="shared" si="5"/>
        <v>#REF!</v>
      </c>
      <c r="M22" s="120" t="e">
        <f>'TRIPLEVIRAL Resumen'!#REF!</f>
        <v>#REF!</v>
      </c>
      <c r="N22" s="120" t="e">
        <f>'TRIPLEVIRAL Resumen'!#REF!</f>
        <v>#REF!</v>
      </c>
      <c r="O22" s="134" t="e">
        <f t="shared" si="9"/>
        <v>#REF!</v>
      </c>
      <c r="P22" s="120" t="e">
        <f>'F.AMARILLA Resumen'!#REF!</f>
        <v>#REF!</v>
      </c>
      <c r="Q22" s="134" t="e">
        <f t="shared" si="6"/>
        <v>#REF!</v>
      </c>
      <c r="R22" s="120" t="e">
        <f>'HEPATITIS Resumen'!#REF!</f>
        <v>#REF!</v>
      </c>
      <c r="S22" s="134" t="e">
        <f t="shared" si="7"/>
        <v>#REF!</v>
      </c>
      <c r="T22" s="121" t="e">
        <f>'R.NEUMOCOCO Resumen'!#REF!</f>
        <v>#REF!</v>
      </c>
      <c r="U22" s="134" t="e">
        <f t="shared" si="0"/>
        <v>#REF!</v>
      </c>
      <c r="V22" s="120" t="e">
        <f>'R2.DPT Resumen'!#REF!</f>
        <v>#REF!</v>
      </c>
      <c r="W22" s="166" t="e">
        <f>'R2.DPT Resumen'!#REF!</f>
        <v>#REF!</v>
      </c>
      <c r="X22" s="134" t="e">
        <f t="shared" si="8"/>
        <v>#REF!</v>
      </c>
      <c r="Y22" s="156"/>
    </row>
    <row r="23" spans="1:25" ht="16.5" customHeight="1">
      <c r="A23" s="116" t="s">
        <v>26</v>
      </c>
      <c r="B23" s="120" t="e">
        <f>'PENTA1 Resumen'!#REF!</f>
        <v>#REF!</v>
      </c>
      <c r="C23" s="120" t="e">
        <f>'PENTA1 Resumen'!#REF!</f>
        <v>#REF!</v>
      </c>
      <c r="D23" s="134" t="e">
        <f>C23*100/B23</f>
        <v>#REF!</v>
      </c>
      <c r="E23" s="120" t="e">
        <f>'PENTA2 Resumen'!#REF!</f>
        <v>#REF!</v>
      </c>
      <c r="F23" s="134" t="e">
        <f t="shared" si="2"/>
        <v>#REF!</v>
      </c>
      <c r="G23" s="120" t="e">
        <f>'PENTA3 Resumen'!#REF!</f>
        <v>#REF!</v>
      </c>
      <c r="H23" s="134" t="e">
        <f>G23*100/B23</f>
        <v>#REF!</v>
      </c>
      <c r="I23" s="120" t="e">
        <f>'ROTAVIRUS1 Resumen'!#REF!</f>
        <v>#REF!</v>
      </c>
      <c r="J23" s="134" t="e">
        <f t="shared" si="4"/>
        <v>#REF!</v>
      </c>
      <c r="K23" s="120" t="e">
        <f>'ROTAVIRUS2 Resumen'!#REF!</f>
        <v>#REF!</v>
      </c>
      <c r="L23" s="134" t="e">
        <f>K23*100/B23</f>
        <v>#REF!</v>
      </c>
      <c r="M23" s="120" t="e">
        <f>'TRIPLEVIRAL Resumen'!#REF!</f>
        <v>#REF!</v>
      </c>
      <c r="N23" s="120" t="e">
        <f>'TRIPLEVIRAL Resumen'!#REF!</f>
        <v>#REF!</v>
      </c>
      <c r="O23" s="134" t="e">
        <f>N23*100/M23</f>
        <v>#REF!</v>
      </c>
      <c r="P23" s="120" t="e">
        <f>'F.AMARILLA Resumen'!#REF!</f>
        <v>#REF!</v>
      </c>
      <c r="Q23" s="134" t="e">
        <f>P23*100/M23</f>
        <v>#REF!</v>
      </c>
      <c r="R23" s="120" t="e">
        <f>'HEPATITIS Resumen'!#REF!</f>
        <v>#REF!</v>
      </c>
      <c r="S23" s="134" t="e">
        <f t="shared" si="7"/>
        <v>#REF!</v>
      </c>
      <c r="T23" s="120" t="e">
        <f>'R.NEUMOCOCO Resumen'!#REF!</f>
        <v>#REF!</v>
      </c>
      <c r="U23" s="134" t="e">
        <f t="shared" si="0"/>
        <v>#REF!</v>
      </c>
      <c r="V23" s="120" t="e">
        <f>'R2.DPT Resumen'!#REF!</f>
        <v>#REF!</v>
      </c>
      <c r="W23" s="166" t="e">
        <f>'R2.DPT Resumen'!#REF!</f>
        <v>#REF!</v>
      </c>
      <c r="X23" s="134" t="e">
        <f t="shared" si="8"/>
        <v>#REF!</v>
      </c>
      <c r="Y23" s="156"/>
    </row>
    <row r="24" spans="1:25" ht="16.5" customHeight="1">
      <c r="A24" s="116" t="s">
        <v>74</v>
      </c>
      <c r="B24" s="120" t="e">
        <f>'PENTA1 Resumen'!#REF!</f>
        <v>#REF!</v>
      </c>
      <c r="C24" s="121" t="e">
        <f>'PENTA1 Resumen'!#REF!</f>
        <v>#REF!</v>
      </c>
      <c r="D24" s="134" t="e">
        <f>C24*100/B24</f>
        <v>#REF!</v>
      </c>
      <c r="E24" s="120" t="e">
        <f>'PENTA2 Resumen'!#REF!</f>
        <v>#REF!</v>
      </c>
      <c r="F24" s="134" t="e">
        <f t="shared" si="2"/>
        <v>#REF!</v>
      </c>
      <c r="G24" s="120" t="e">
        <f>'PENTA3 Resumen'!#REF!</f>
        <v>#REF!</v>
      </c>
      <c r="H24" s="134" t="e">
        <f t="shared" si="3"/>
        <v>#REF!</v>
      </c>
      <c r="I24" s="120" t="e">
        <f>'ROTAVIRUS1 Resumen'!#REF!</f>
        <v>#REF!</v>
      </c>
      <c r="J24" s="134" t="e">
        <f t="shared" si="4"/>
        <v>#REF!</v>
      </c>
      <c r="K24" s="120" t="e">
        <f>'ROTAVIRUS2 Resumen'!#REF!</f>
        <v>#REF!</v>
      </c>
      <c r="L24" s="134" t="e">
        <f>K24*100/B24</f>
        <v>#REF!</v>
      </c>
      <c r="M24" s="120" t="e">
        <f>'TRIPLEVIRAL Resumen'!#REF!</f>
        <v>#REF!</v>
      </c>
      <c r="N24" s="120" t="e">
        <f>'TRIPLEVIRAL Resumen'!#REF!</f>
        <v>#REF!</v>
      </c>
      <c r="O24" s="134" t="e">
        <f>N24*100/M24</f>
        <v>#REF!</v>
      </c>
      <c r="P24" s="120" t="e">
        <f>'F.AMARILLA Resumen'!#REF!</f>
        <v>#REF!</v>
      </c>
      <c r="Q24" s="134" t="e">
        <f>P24*100/M24</f>
        <v>#REF!</v>
      </c>
      <c r="R24" s="120" t="e">
        <f>'HEPATITIS Resumen'!#REF!</f>
        <v>#REF!</v>
      </c>
      <c r="S24" s="134" t="e">
        <f>R24*100/M24</f>
        <v>#REF!</v>
      </c>
      <c r="T24" s="121" t="e">
        <f>'R.NEUMOCOCO Resumen'!#REF!</f>
        <v>#REF!</v>
      </c>
      <c r="U24" s="134" t="e">
        <f>T24*100/M24</f>
        <v>#REF!</v>
      </c>
      <c r="V24" s="120" t="e">
        <f>'R2.DPT Resumen'!#REF!</f>
        <v>#REF!</v>
      </c>
      <c r="W24" s="166" t="e">
        <f>'R2.DPT Resumen'!#REF!</f>
        <v>#REF!</v>
      </c>
      <c r="X24" s="134" t="e">
        <f t="shared" si="8"/>
        <v>#REF!</v>
      </c>
      <c r="Y24" s="156"/>
    </row>
    <row r="25" spans="1:25" ht="16.5" customHeight="1">
      <c r="A25" s="117" t="s">
        <v>91</v>
      </c>
      <c r="B25" s="120" t="e">
        <f>SUM(B23:B24)</f>
        <v>#REF!</v>
      </c>
      <c r="C25" s="120" t="e">
        <f>SUM(C23:C24)</f>
        <v>#REF!</v>
      </c>
      <c r="D25" s="134" t="e">
        <f>C25*100/B25</f>
        <v>#REF!</v>
      </c>
      <c r="E25" s="120" t="e">
        <f>SUM(E23:E24)</f>
        <v>#REF!</v>
      </c>
      <c r="F25" s="179" t="e">
        <f>E25*100/B25</f>
        <v>#REF!</v>
      </c>
      <c r="G25" s="120" t="e">
        <f>SUM(G23:G24)</f>
        <v>#REF!</v>
      </c>
      <c r="H25" s="134" t="e">
        <f>G25*100/B25</f>
        <v>#REF!</v>
      </c>
      <c r="I25" s="120" t="e">
        <f>SUM(I23:I24)</f>
        <v>#REF!</v>
      </c>
      <c r="J25" s="134" t="e">
        <f>I25*100/B25</f>
        <v>#REF!</v>
      </c>
      <c r="K25" s="120" t="e">
        <f>SUM(K23:K24)</f>
        <v>#REF!</v>
      </c>
      <c r="L25" s="134" t="e">
        <f>K25*100/B25</f>
        <v>#REF!</v>
      </c>
      <c r="M25" s="120" t="e">
        <f>SUM(M23:M24)</f>
        <v>#REF!</v>
      </c>
      <c r="N25" s="120" t="e">
        <f>SUM(N23:N24)</f>
        <v>#REF!</v>
      </c>
      <c r="O25" s="134" t="e">
        <f>N25*100/M25</f>
        <v>#REF!</v>
      </c>
      <c r="P25" s="120" t="e">
        <f>SUM(P23:P24)</f>
        <v>#REF!</v>
      </c>
      <c r="Q25" s="134" t="e">
        <f>P25*100/M25</f>
        <v>#REF!</v>
      </c>
      <c r="R25" s="120" t="e">
        <f>SUM(R23:R24)</f>
        <v>#REF!</v>
      </c>
      <c r="S25" s="134" t="e">
        <f>R25*100/M25</f>
        <v>#REF!</v>
      </c>
      <c r="T25" s="120" t="e">
        <f>SUM(T23:T24)</f>
        <v>#REF!</v>
      </c>
      <c r="U25" s="134" t="e">
        <f>T25*100/M25</f>
        <v>#REF!</v>
      </c>
      <c r="V25" s="120" t="e">
        <f>SUM(V23:V24)</f>
        <v>#REF!</v>
      </c>
      <c r="W25" s="120" t="e">
        <f>SUM(W23:W24)</f>
        <v>#REF!</v>
      </c>
      <c r="X25" s="134" t="e">
        <f>W25*100/V25</f>
        <v>#REF!</v>
      </c>
      <c r="Y25" s="156"/>
    </row>
    <row r="26" spans="1:25" ht="16.5" customHeight="1">
      <c r="A26" s="116" t="s">
        <v>31</v>
      </c>
      <c r="B26" s="120" t="e">
        <f>'PENTA1 Resumen'!#REF!</f>
        <v>#REF!</v>
      </c>
      <c r="C26" s="121" t="e">
        <f>'PENTA1 Resumen'!#REF!</f>
        <v>#REF!</v>
      </c>
      <c r="D26" s="134" t="e">
        <f t="shared" si="1"/>
        <v>#REF!</v>
      </c>
      <c r="E26" s="120" t="e">
        <f>'PENTA2 Resumen'!#REF!</f>
        <v>#REF!</v>
      </c>
      <c r="F26" s="181" t="e">
        <f t="shared" si="2"/>
        <v>#REF!</v>
      </c>
      <c r="G26" s="120" t="e">
        <f>'PENTA3 Resumen'!#REF!</f>
        <v>#REF!</v>
      </c>
      <c r="H26" s="134" t="e">
        <f t="shared" si="3"/>
        <v>#REF!</v>
      </c>
      <c r="I26" s="120" t="e">
        <f>'ROTAVIRUS1 Resumen'!#REF!</f>
        <v>#REF!</v>
      </c>
      <c r="J26" s="134" t="e">
        <f t="shared" si="4"/>
        <v>#REF!</v>
      </c>
      <c r="K26" s="120" t="e">
        <f>'ROTAVIRUS2 Resumen'!#REF!</f>
        <v>#REF!</v>
      </c>
      <c r="L26" s="179" t="e">
        <f t="shared" si="5"/>
        <v>#REF!</v>
      </c>
      <c r="M26" s="120" t="e">
        <f>'TRIPLEVIRAL Resumen'!#REF!</f>
        <v>#REF!</v>
      </c>
      <c r="N26" s="120" t="e">
        <f>'TRIPLEVIRAL Resumen'!#REF!</f>
        <v>#REF!</v>
      </c>
      <c r="O26" s="134" t="e">
        <f t="shared" si="9"/>
        <v>#REF!</v>
      </c>
      <c r="P26" s="120" t="e">
        <f>'F.AMARILLA Resumen'!#REF!</f>
        <v>#REF!</v>
      </c>
      <c r="Q26" s="134" t="e">
        <f t="shared" si="6"/>
        <v>#REF!</v>
      </c>
      <c r="R26" s="120" t="e">
        <f>'HEPATITIS Resumen'!#REF!</f>
        <v>#REF!</v>
      </c>
      <c r="S26" s="134" t="e">
        <f t="shared" si="7"/>
        <v>#REF!</v>
      </c>
      <c r="T26" s="121" t="e">
        <f>'R.NEUMOCOCO Resumen'!#REF!</f>
        <v>#REF!</v>
      </c>
      <c r="U26" s="134" t="e">
        <f t="shared" si="0"/>
        <v>#REF!</v>
      </c>
      <c r="V26" s="120" t="e">
        <f>'R2.DPT Resumen'!#REF!</f>
        <v>#REF!</v>
      </c>
      <c r="W26" s="166" t="e">
        <f>'R2.DPT Resumen'!#REF!</f>
        <v>#REF!</v>
      </c>
      <c r="X26" s="151" t="e">
        <f t="shared" si="8"/>
        <v>#REF!</v>
      </c>
      <c r="Y26" s="156"/>
    </row>
    <row r="27" spans="1:25" ht="16.5" customHeight="1" thickBot="1">
      <c r="A27" s="116" t="s">
        <v>41</v>
      </c>
      <c r="B27" s="120" t="e">
        <f>'PENTA1 Resumen'!#REF!</f>
        <v>#REF!</v>
      </c>
      <c r="C27" s="121" t="e">
        <f>'PENTA1 Resumen'!#REF!</f>
        <v>#REF!</v>
      </c>
      <c r="D27" s="135" t="e">
        <f t="shared" si="1"/>
        <v>#REF!</v>
      </c>
      <c r="E27" s="120" t="e">
        <f>'PENTA2 Resumen'!#REF!</f>
        <v>#REF!</v>
      </c>
      <c r="F27" s="135" t="e">
        <f t="shared" si="2"/>
        <v>#REF!</v>
      </c>
      <c r="G27" s="120" t="e">
        <f>'PENTA3 Resumen'!#REF!</f>
        <v>#REF!</v>
      </c>
      <c r="H27" s="135" t="e">
        <f t="shared" si="3"/>
        <v>#REF!</v>
      </c>
      <c r="I27" s="120" t="e">
        <f>'ROTAVIRUS1 Resumen'!#REF!</f>
        <v>#REF!</v>
      </c>
      <c r="J27" s="135" t="e">
        <f t="shared" si="4"/>
        <v>#REF!</v>
      </c>
      <c r="K27" s="120" t="e">
        <f>'ROTAVIRUS1 Resumen'!#REF!</f>
        <v>#REF!</v>
      </c>
      <c r="L27" s="135" t="e">
        <f t="shared" si="5"/>
        <v>#REF!</v>
      </c>
      <c r="M27" s="120" t="e">
        <f>'TRIPLEVIRAL Resumen'!#REF!</f>
        <v>#REF!</v>
      </c>
      <c r="N27" s="120" t="e">
        <f>'TRIPLEVIRAL Resumen'!#REF!</f>
        <v>#REF!</v>
      </c>
      <c r="O27" s="135" t="e">
        <f>N27*100/M27</f>
        <v>#REF!</v>
      </c>
      <c r="P27" s="120" t="e">
        <f>'F.AMARILLA Resumen'!#REF!</f>
        <v>#REF!</v>
      </c>
      <c r="Q27" s="135" t="e">
        <f t="shared" si="6"/>
        <v>#REF!</v>
      </c>
      <c r="R27" s="120" t="e">
        <f>'HEPATITIS Resumen'!#REF!</f>
        <v>#REF!</v>
      </c>
      <c r="S27" s="135" t="e">
        <f t="shared" si="7"/>
        <v>#REF!</v>
      </c>
      <c r="T27" s="121" t="e">
        <f>'R.NEUMOCOCO Resumen'!#REF!</f>
        <v>#REF!</v>
      </c>
      <c r="U27" s="135" t="e">
        <f t="shared" si="0"/>
        <v>#REF!</v>
      </c>
      <c r="V27" s="120" t="e">
        <f>'R2.DPT Resumen'!#REF!</f>
        <v>#REF!</v>
      </c>
      <c r="W27" s="166" t="e">
        <f>'R2.DPT Resumen'!#REF!</f>
        <v>#REF!</v>
      </c>
      <c r="X27" s="134" t="e">
        <f t="shared" si="8"/>
        <v>#REF!</v>
      </c>
      <c r="Y27" s="156"/>
    </row>
    <row r="28" spans="1:25" s="119" customFormat="1" ht="21" thickBot="1">
      <c r="A28" s="123" t="s">
        <v>75</v>
      </c>
      <c r="B28" s="125" t="e">
        <f>B4+B5+B6+B7+B9+B10+B11+B13+B14+B15+B16+B17+B18+B20+B21+B22+B23+B24+B26+B27</f>
        <v>#REF!</v>
      </c>
      <c r="C28" s="129" t="e">
        <f>C4+C5+C6+C7+C9+C10+C11+C13+C14+C15+C16+C17+C18+C20+C21+C22+C23+C24+C26+C27</f>
        <v>#REF!</v>
      </c>
      <c r="D28" s="136" t="e">
        <f>C28*100/B28</f>
        <v>#REF!</v>
      </c>
      <c r="E28" s="129" t="e">
        <f>E4+E5+E6+E7+E9+E10+E11+E13+E14+E15+E16+E17+E18+E20+E21+E22+E23+E24+E26+E27</f>
        <v>#REF!</v>
      </c>
      <c r="F28" s="136" t="e">
        <f>E28*100/B28</f>
        <v>#REF!</v>
      </c>
      <c r="G28" s="129" t="e">
        <f>G4+G5+G6+G7+G9+G10+G11+G13+G14+G15+G16+G17+G18+G20+G21+G22+G23+G24+G26+G27</f>
        <v>#REF!</v>
      </c>
      <c r="H28" s="136" t="e">
        <f>G28*100/B28</f>
        <v>#REF!</v>
      </c>
      <c r="I28" s="129" t="e">
        <f>I4+I5+I6+I7+I9+I10+I11+I13+I14+I15+I16+I17+I18+I20+I21+I22+I23+I24+I26+I27</f>
        <v>#REF!</v>
      </c>
      <c r="J28" s="136" t="e">
        <f t="shared" si="4"/>
        <v>#REF!</v>
      </c>
      <c r="K28" s="129" t="e">
        <f>K4+K5+K6+K7+K9+K10+K11+K13+K14+K15+K16+K17+K18+K20+K21+K22+K23+K24+K26+K27</f>
        <v>#REF!</v>
      </c>
      <c r="L28" s="136" t="e">
        <f>K28*100/B28</f>
        <v>#REF!</v>
      </c>
      <c r="M28" s="125" t="e">
        <f>M4+M5+M6+M7+M9+M10+M11+M13+M14+M15+M16+M17+M18+M20+M21+M22+M23+M24+M26+M27</f>
        <v>#REF!</v>
      </c>
      <c r="N28" s="129" t="e">
        <f>N4+N5+N6+N7+N9+N10+N11+N13+N14+N15+N16+N17+N18+N20+N21+N22+N23+N24+N26+N27</f>
        <v>#REF!</v>
      </c>
      <c r="O28" s="136" t="e">
        <f>N28*100/M28</f>
        <v>#REF!</v>
      </c>
      <c r="P28" s="129" t="e">
        <f>P4+P5+P6+P7+P9+P10+P11+P13+P14+P15+P16+P17+P18+P20+P21+P22+P23+P24+P26+P27</f>
        <v>#REF!</v>
      </c>
      <c r="Q28" s="136" t="e">
        <f>P28*100/M28</f>
        <v>#REF!</v>
      </c>
      <c r="R28" s="129" t="e">
        <f>R4+R5+R6+R7+R9+R10+R11+R13+R14+R15+R16+R17+R18+R20+R21+R22+R23+R24+R26+R27</f>
        <v>#REF!</v>
      </c>
      <c r="S28" s="136" t="e">
        <f>R28*100/M28</f>
        <v>#REF!</v>
      </c>
      <c r="T28" s="129" t="e">
        <f>T4+T5+T6+T7+T9+T10+T11+T13+T14+T15+T16+T17+T18+T20+T21+T22+T23+T24+T26+T27</f>
        <v>#REF!</v>
      </c>
      <c r="U28" s="136" t="e">
        <f t="shared" si="0"/>
        <v>#REF!</v>
      </c>
      <c r="V28" s="128" t="e">
        <f>V4+V5+V6+V7+V9+V10+V11+V13+V14+V15+V16+V17+V18+V20+V21+V22+V23+V24+V26+V27</f>
        <v>#REF!</v>
      </c>
      <c r="W28" s="129" t="e">
        <f>W4+W5+W6+W7+W9+W10+W11+W13+W14+W15+W16+W17+W18+W20+W21+W22+W23+W24+W26+W27</f>
        <v>#REF!</v>
      </c>
      <c r="X28" s="136" t="e">
        <f t="shared" si="8"/>
        <v>#REF!</v>
      </c>
      <c r="Y28" s="157"/>
    </row>
    <row r="29" spans="1:23" ht="15">
      <c r="A29" s="113"/>
      <c r="B29" s="108"/>
      <c r="C29" s="108"/>
      <c r="D29" s="108"/>
      <c r="E29" s="108"/>
      <c r="F29" s="108"/>
      <c r="G29" s="108"/>
      <c r="H29" s="108"/>
      <c r="I29" s="108"/>
      <c r="J29" s="108"/>
      <c r="K29" s="108"/>
      <c r="L29" s="108"/>
      <c r="M29" s="108"/>
      <c r="N29" s="108"/>
      <c r="O29" s="122"/>
      <c r="P29" s="108"/>
      <c r="Q29" s="122"/>
      <c r="R29" s="108"/>
      <c r="S29" s="108"/>
      <c r="T29" s="108"/>
      <c r="U29" s="108"/>
      <c r="V29" s="108"/>
      <c r="W29" s="108"/>
    </row>
    <row r="30" spans="1:23" ht="21">
      <c r="A30" s="192" t="s">
        <v>63</v>
      </c>
      <c r="B30" s="192"/>
      <c r="C30" s="192"/>
      <c r="D30" s="192"/>
      <c r="E30" s="192"/>
      <c r="F30" s="192"/>
      <c r="G30" s="192"/>
      <c r="H30" s="192"/>
      <c r="I30" s="192"/>
      <c r="J30" s="192"/>
      <c r="K30" s="192"/>
      <c r="L30" s="192"/>
      <c r="M30" s="192"/>
      <c r="N30" s="192"/>
      <c r="O30" s="192"/>
      <c r="P30" s="192"/>
      <c r="Q30" s="192"/>
      <c r="R30" s="192"/>
      <c r="S30" s="192"/>
      <c r="T30" s="192"/>
      <c r="U30" s="192"/>
      <c r="V30" s="154"/>
      <c r="W30" s="154"/>
    </row>
    <row r="31" spans="1:28" ht="32.25" customHeight="1">
      <c r="A31" s="193" t="s">
        <v>92</v>
      </c>
      <c r="B31" s="193"/>
      <c r="C31" s="193"/>
      <c r="D31" s="193"/>
      <c r="E31" s="193"/>
      <c r="F31" s="193"/>
      <c r="G31" s="193"/>
      <c r="H31" s="193"/>
      <c r="I31" s="193"/>
      <c r="J31" s="193"/>
      <c r="K31" s="193"/>
      <c r="L31" s="193"/>
      <c r="M31" s="193"/>
      <c r="N31" s="193"/>
      <c r="O31" s="193"/>
      <c r="P31" s="193"/>
      <c r="Q31" s="193"/>
      <c r="R31" s="193"/>
      <c r="S31" s="193"/>
      <c r="T31" s="193"/>
      <c r="U31" s="193"/>
      <c r="V31" s="154"/>
      <c r="W31" s="154"/>
      <c r="Z31" s="194" t="s">
        <v>139</v>
      </c>
      <c r="AA31" s="194"/>
      <c r="AB31" s="194"/>
    </row>
    <row r="32" spans="1:28" s="83" customFormat="1" ht="36.75" customHeight="1">
      <c r="A32" s="87" t="s">
        <v>2</v>
      </c>
      <c r="B32" s="87" t="s">
        <v>59</v>
      </c>
      <c r="C32" s="87" t="s">
        <v>122</v>
      </c>
      <c r="D32" s="87" t="s">
        <v>123</v>
      </c>
      <c r="E32" s="87" t="s">
        <v>125</v>
      </c>
      <c r="F32" s="87" t="s">
        <v>124</v>
      </c>
      <c r="G32" s="87" t="s">
        <v>126</v>
      </c>
      <c r="H32" s="87" t="s">
        <v>127</v>
      </c>
      <c r="I32" s="87" t="s">
        <v>128</v>
      </c>
      <c r="J32" s="87" t="s">
        <v>129</v>
      </c>
      <c r="K32" s="87" t="s">
        <v>107</v>
      </c>
      <c r="L32" s="87" t="s">
        <v>130</v>
      </c>
      <c r="M32" s="87" t="s">
        <v>131</v>
      </c>
      <c r="N32" s="87" t="s">
        <v>108</v>
      </c>
      <c r="O32" s="87" t="s">
        <v>84</v>
      </c>
      <c r="P32" s="87" t="s">
        <v>61</v>
      </c>
      <c r="Q32" s="87" t="s">
        <v>85</v>
      </c>
      <c r="R32" s="87" t="s">
        <v>62</v>
      </c>
      <c r="S32" s="87" t="s">
        <v>86</v>
      </c>
      <c r="T32" s="87" t="s">
        <v>104</v>
      </c>
      <c r="U32" s="88" t="s">
        <v>105</v>
      </c>
      <c r="V32" s="87" t="s">
        <v>109</v>
      </c>
      <c r="W32" s="165" t="s">
        <v>132</v>
      </c>
      <c r="X32" s="88" t="s">
        <v>133</v>
      </c>
      <c r="Y32" s="164"/>
      <c r="Z32" s="191" t="s">
        <v>87</v>
      </c>
      <c r="AA32" s="191"/>
      <c r="AB32" s="191"/>
    </row>
    <row r="33" spans="1:28" ht="16.5" customHeight="1">
      <c r="A33" s="112" t="s">
        <v>44</v>
      </c>
      <c r="B33" s="110">
        <f>'PENTA1 Resumen'!B7</f>
        <v>80</v>
      </c>
      <c r="C33" s="111">
        <f>'PENTA1 Resumen'!P7</f>
        <v>64</v>
      </c>
      <c r="D33" s="151">
        <f>C33*100/B33</f>
        <v>80</v>
      </c>
      <c r="E33" s="110">
        <f>'PENTA2 Resumen'!P7</f>
        <v>107</v>
      </c>
      <c r="F33" s="151">
        <f>E33*100/B33</f>
        <v>133.75</v>
      </c>
      <c r="G33" s="110">
        <f>'PENTA3 Resumen'!P7</f>
        <v>148</v>
      </c>
      <c r="H33" s="131">
        <f>G33*100/B33</f>
        <v>185</v>
      </c>
      <c r="I33" s="110">
        <f>'ROTAVIRUS1 Resumen'!P7</f>
        <v>61</v>
      </c>
      <c r="J33" s="151">
        <f>I33*100/B33</f>
        <v>76.25</v>
      </c>
      <c r="K33" s="111">
        <f>'ROTAVIRUS2 Resumen'!P7</f>
        <v>104</v>
      </c>
      <c r="L33" s="178">
        <f>K33*100/B33</f>
        <v>130</v>
      </c>
      <c r="M33" s="110">
        <f>'TRIPLEVIRAL Resumen'!B7</f>
        <v>80</v>
      </c>
      <c r="N33" s="110">
        <f>'TRIPLEVIRAL Resumen'!P7</f>
        <v>226</v>
      </c>
      <c r="O33" s="151">
        <f>N33*100/M33</f>
        <v>282.5</v>
      </c>
      <c r="P33" s="110">
        <f>'F.AMARILLA Resumen'!P7</f>
        <v>226</v>
      </c>
      <c r="Q33" s="151">
        <f>P33*100/M33</f>
        <v>282.5</v>
      </c>
      <c r="R33" s="110">
        <f>'HEPATITIS Resumen'!P7</f>
        <v>228</v>
      </c>
      <c r="S33" s="178">
        <f>R33*100/M33</f>
        <v>285</v>
      </c>
      <c r="T33" s="110">
        <f>'R.NEUMOCOCO Resumen'!P7</f>
        <v>225</v>
      </c>
      <c r="U33" s="178">
        <f aca="true" t="shared" si="10" ref="U33:U57">T33*100/M33</f>
        <v>281.25</v>
      </c>
      <c r="V33" s="110">
        <f>'R2.DPT Resumen'!B7</f>
        <v>50</v>
      </c>
      <c r="W33" s="110">
        <f>'R2.DPT Resumen'!P7</f>
        <v>221</v>
      </c>
      <c r="X33" s="151">
        <f>W33*100/V33</f>
        <v>442</v>
      </c>
      <c r="Z33" s="158"/>
      <c r="AA33" s="143">
        <v>47.5</v>
      </c>
      <c r="AB33" s="144">
        <v>50</v>
      </c>
    </row>
    <row r="34" spans="1:28" ht="16.5" customHeight="1">
      <c r="A34" s="112" t="s">
        <v>30</v>
      </c>
      <c r="B34" s="110">
        <f>'PENTA1 Resumen'!B8</f>
        <v>125</v>
      </c>
      <c r="C34" s="111">
        <f>'PENTA1 Resumen'!P8</f>
        <v>32</v>
      </c>
      <c r="D34" s="151">
        <f aca="true" t="shared" si="11" ref="D34:D57">C34*100/B34</f>
        <v>25.6</v>
      </c>
      <c r="E34" s="110">
        <f>'PENTA2 Resumen'!P8</f>
        <v>32</v>
      </c>
      <c r="F34" s="151">
        <f aca="true" t="shared" si="12" ref="F34:F56">E34*100/B34</f>
        <v>25.6</v>
      </c>
      <c r="G34" s="110">
        <f>'PENTA3 Resumen'!P8</f>
        <v>48</v>
      </c>
      <c r="H34" s="131">
        <f aca="true" t="shared" si="13" ref="H34:H57">G34*100/B34</f>
        <v>38.4</v>
      </c>
      <c r="I34" s="110">
        <f>'ROTAVIRUS1 Resumen'!P8</f>
        <v>32</v>
      </c>
      <c r="J34" s="183">
        <f aca="true" t="shared" si="14" ref="J34:J57">I34*100/B34</f>
        <v>25.6</v>
      </c>
      <c r="K34" s="111">
        <f>'ROTAVIRUS2 Resumen'!P8</f>
        <v>39</v>
      </c>
      <c r="L34" s="183">
        <f aca="true" t="shared" si="15" ref="L34:L57">K34*100/B34</f>
        <v>31.2</v>
      </c>
      <c r="M34" s="110">
        <f>'TRIPLEVIRAL Resumen'!B8</f>
        <v>120</v>
      </c>
      <c r="N34" s="110">
        <f>'TRIPLEVIRAL Resumen'!P8</f>
        <v>88</v>
      </c>
      <c r="O34" s="149">
        <f aca="true" t="shared" si="16" ref="O34:O57">N34*100/M34</f>
        <v>73.33333333333333</v>
      </c>
      <c r="P34" s="110">
        <f>'F.AMARILLA Resumen'!P8</f>
        <v>88</v>
      </c>
      <c r="Q34" s="131">
        <f aca="true" t="shared" si="17" ref="Q34:Q57">P34*100/M34</f>
        <v>73.33333333333333</v>
      </c>
      <c r="R34" s="110">
        <f>'HEPATITIS Resumen'!P8</f>
        <v>88</v>
      </c>
      <c r="S34" s="131">
        <f aca="true" t="shared" si="18" ref="S34:S57">R34*100/M34</f>
        <v>73.33333333333333</v>
      </c>
      <c r="T34" s="110">
        <f>'R.NEUMOCOCO Resumen'!P8</f>
        <v>87</v>
      </c>
      <c r="U34" s="131">
        <f t="shared" si="10"/>
        <v>72.5</v>
      </c>
      <c r="V34" s="110">
        <f>'R2.DPT Resumen'!B8</f>
        <v>120</v>
      </c>
      <c r="W34" s="110">
        <f>'R2.DPT Resumen'!P8</f>
        <v>59</v>
      </c>
      <c r="X34" s="151">
        <f aca="true" t="shared" si="19" ref="X34:X57">W34*100/V34</f>
        <v>49.166666666666664</v>
      </c>
      <c r="Z34" s="159"/>
      <c r="AA34" s="143">
        <v>47.4</v>
      </c>
      <c r="AB34" s="144">
        <v>45</v>
      </c>
    </row>
    <row r="35" spans="1:28" ht="16.5" customHeight="1" thickBot="1">
      <c r="A35" s="112" t="s">
        <v>27</v>
      </c>
      <c r="B35" s="110">
        <f>'PENTA1 Resumen'!B18</f>
        <v>156</v>
      </c>
      <c r="C35" s="111">
        <f>'PENTA1 Resumen'!P18</f>
        <v>114</v>
      </c>
      <c r="D35" s="181">
        <f t="shared" si="11"/>
        <v>73.07692307692308</v>
      </c>
      <c r="E35" s="110">
        <f>'PENTA2 Resumen'!P18</f>
        <v>161</v>
      </c>
      <c r="F35" s="131">
        <f t="shared" si="12"/>
        <v>103.2051282051282</v>
      </c>
      <c r="G35" s="110">
        <f>'PENTA3 Resumen'!P18</f>
        <v>133</v>
      </c>
      <c r="H35" s="131">
        <f t="shared" si="13"/>
        <v>85.25641025641026</v>
      </c>
      <c r="I35" s="110">
        <f>'ROTAVIRUS1 Resumen'!P18</f>
        <v>328</v>
      </c>
      <c r="J35" s="150">
        <f t="shared" si="14"/>
        <v>210.25641025641025</v>
      </c>
      <c r="K35" s="111">
        <f>'ROTAVIRUS2 Resumen'!P18</f>
        <v>289</v>
      </c>
      <c r="L35" s="131">
        <f t="shared" si="15"/>
        <v>185.25641025641025</v>
      </c>
      <c r="M35" s="110">
        <f>'TRIPLEVIRAL Resumen'!B18</f>
        <v>156</v>
      </c>
      <c r="N35" s="110">
        <f>'TRIPLEVIRAL Resumen'!P18</f>
        <v>190</v>
      </c>
      <c r="O35" s="178">
        <f t="shared" si="16"/>
        <v>121.7948717948718</v>
      </c>
      <c r="P35" s="110">
        <f>'F.AMARILLA Resumen'!P18</f>
        <v>193</v>
      </c>
      <c r="Q35" s="178">
        <f t="shared" si="17"/>
        <v>123.71794871794872</v>
      </c>
      <c r="R35" s="110">
        <f>'HEPATITIS Resumen'!P18</f>
        <v>215</v>
      </c>
      <c r="S35" s="178">
        <f t="shared" si="18"/>
        <v>137.82051282051282</v>
      </c>
      <c r="T35" s="110">
        <f>'R.NEUMOCOCO Resumen'!P18</f>
        <v>215</v>
      </c>
      <c r="U35" s="178">
        <f t="shared" si="10"/>
        <v>137.82051282051282</v>
      </c>
      <c r="V35" s="110">
        <f>'R2.DPT Resumen'!B18</f>
        <v>156</v>
      </c>
      <c r="W35" s="110">
        <f>'R2.DPT Resumen'!P18</f>
        <v>153</v>
      </c>
      <c r="X35" s="131">
        <f t="shared" si="19"/>
        <v>98.07692307692308</v>
      </c>
      <c r="Z35" s="160"/>
      <c r="AA35" s="145">
        <v>44.9</v>
      </c>
      <c r="AB35" s="146">
        <v>0</v>
      </c>
    </row>
    <row r="36" spans="1:24" ht="16.5" customHeight="1">
      <c r="A36" s="112" t="s">
        <v>42</v>
      </c>
      <c r="B36" s="110">
        <f>'PENTA1 Resumen'!B19</f>
        <v>50</v>
      </c>
      <c r="C36" s="111">
        <f>'PENTA1 Resumen'!P19</f>
        <v>39</v>
      </c>
      <c r="D36" s="181">
        <f t="shared" si="11"/>
        <v>78</v>
      </c>
      <c r="E36" s="110">
        <f>'PENTA2 Resumen'!P19</f>
        <v>34</v>
      </c>
      <c r="F36" s="131">
        <f t="shared" si="12"/>
        <v>68</v>
      </c>
      <c r="G36" s="110">
        <f>'PENTA3 Resumen'!P19</f>
        <v>41</v>
      </c>
      <c r="H36" s="131">
        <f t="shared" si="13"/>
        <v>82</v>
      </c>
      <c r="I36" s="110">
        <f>'ROTAVIRUS1 Resumen'!P19</f>
        <v>38</v>
      </c>
      <c r="J36" s="131">
        <f t="shared" si="14"/>
        <v>76</v>
      </c>
      <c r="K36" s="111">
        <f>'ROTAVIRUS2 Resumen'!P19</f>
        <v>34</v>
      </c>
      <c r="L36" s="131">
        <f t="shared" si="15"/>
        <v>68</v>
      </c>
      <c r="M36" s="110">
        <f>'TRIPLEVIRAL Resumen'!B19</f>
        <v>120</v>
      </c>
      <c r="N36" s="110">
        <f>'TRIPLEVIRAL Resumen'!P19</f>
        <v>47</v>
      </c>
      <c r="O36" s="131">
        <f t="shared" si="16"/>
        <v>39.166666666666664</v>
      </c>
      <c r="P36" s="110">
        <f>'F.AMARILLA Resumen'!P19</f>
        <v>47</v>
      </c>
      <c r="Q36" s="131">
        <f t="shared" si="17"/>
        <v>39.166666666666664</v>
      </c>
      <c r="R36" s="110">
        <f>'HEPATITIS Resumen'!P19</f>
        <v>48</v>
      </c>
      <c r="S36" s="131">
        <f t="shared" si="18"/>
        <v>40</v>
      </c>
      <c r="T36" s="110">
        <f>'R.NEUMOCOCO Resumen'!P19</f>
        <v>48</v>
      </c>
      <c r="U36" s="131">
        <f t="shared" si="10"/>
        <v>40</v>
      </c>
      <c r="V36" s="110">
        <f>'R2.DPT Resumen'!B19</f>
        <v>200</v>
      </c>
      <c r="W36" s="110">
        <f>'R2.DPT Resumen'!P19</f>
        <v>96</v>
      </c>
      <c r="X36" s="151">
        <f t="shared" si="19"/>
        <v>48</v>
      </c>
    </row>
    <row r="37" spans="1:27" ht="16.5" customHeight="1">
      <c r="A37" s="117" t="s">
        <v>88</v>
      </c>
      <c r="B37" s="118">
        <f>SUM(B34:B36)</f>
        <v>331</v>
      </c>
      <c r="C37" s="118">
        <f>SUM(C34:C36)</f>
        <v>185</v>
      </c>
      <c r="D37" s="181">
        <f t="shared" si="11"/>
        <v>55.89123867069486</v>
      </c>
      <c r="E37" s="118">
        <f>SUM(E34:E36)</f>
        <v>227</v>
      </c>
      <c r="F37" s="149">
        <f t="shared" si="12"/>
        <v>68.58006042296073</v>
      </c>
      <c r="G37" s="118">
        <f>SUM(G34:G36)</f>
        <v>222</v>
      </c>
      <c r="H37" s="131">
        <f t="shared" si="13"/>
        <v>67.06948640483384</v>
      </c>
      <c r="I37" s="118">
        <f>SUM(I34:I36)</f>
        <v>398</v>
      </c>
      <c r="J37" s="131">
        <f t="shared" si="14"/>
        <v>120.24169184290031</v>
      </c>
      <c r="K37" s="118">
        <f>SUM(K34:K36)</f>
        <v>362</v>
      </c>
      <c r="L37" s="178">
        <f t="shared" si="15"/>
        <v>109.3655589123867</v>
      </c>
      <c r="M37" s="118">
        <f>SUM(M34:M36)</f>
        <v>396</v>
      </c>
      <c r="N37" s="118">
        <f>SUM(N34:N36)</f>
        <v>325</v>
      </c>
      <c r="O37" s="149">
        <f t="shared" si="16"/>
        <v>82.07070707070707</v>
      </c>
      <c r="P37" s="118">
        <f>SUM(P34:P36)</f>
        <v>328</v>
      </c>
      <c r="Q37" s="131">
        <f t="shared" si="17"/>
        <v>82.82828282828282</v>
      </c>
      <c r="R37" s="118">
        <f>SUM(R34:R36)</f>
        <v>351</v>
      </c>
      <c r="S37" s="131">
        <f t="shared" si="18"/>
        <v>88.63636363636364</v>
      </c>
      <c r="T37" s="118">
        <f>SUM(T34:T36)</f>
        <v>350</v>
      </c>
      <c r="U37" s="131">
        <f t="shared" si="10"/>
        <v>88.38383838383838</v>
      </c>
      <c r="V37" s="118">
        <f>SUM(V34:V36)</f>
        <v>476</v>
      </c>
      <c r="W37" s="118">
        <f>SUM(W34:W36)</f>
        <v>308</v>
      </c>
      <c r="X37" s="131">
        <f t="shared" si="19"/>
        <v>64.70588235294117</v>
      </c>
      <c r="Z37" s="114"/>
      <c r="AA37" s="109"/>
    </row>
    <row r="38" spans="1:24" ht="16.5" customHeight="1">
      <c r="A38" s="112" t="s">
        <v>39</v>
      </c>
      <c r="B38" s="110">
        <f>'PENTA1 Resumen'!B9</f>
        <v>218</v>
      </c>
      <c r="C38" s="111">
        <f>'PENTA1 Resumen'!P9</f>
        <v>129</v>
      </c>
      <c r="D38" s="131">
        <f t="shared" si="11"/>
        <v>59.174311926605505</v>
      </c>
      <c r="E38" s="110">
        <f>'PENTA2 Resumen'!P9</f>
        <v>141</v>
      </c>
      <c r="F38" s="131">
        <f t="shared" si="12"/>
        <v>64.6788990825688</v>
      </c>
      <c r="G38" s="110">
        <f>'PENTA3 Resumen'!P9</f>
        <v>153</v>
      </c>
      <c r="H38" s="131">
        <f t="shared" si="13"/>
        <v>70.18348623853211</v>
      </c>
      <c r="I38" s="110">
        <f>'ROTAVIRUS1 Resumen'!P9</f>
        <v>120</v>
      </c>
      <c r="J38" s="131">
        <f t="shared" si="14"/>
        <v>55.04587155963303</v>
      </c>
      <c r="K38" s="111">
        <f>'ROTAVIRUS2 Resumen'!P9</f>
        <v>137</v>
      </c>
      <c r="L38" s="131">
        <f t="shared" si="15"/>
        <v>62.84403669724771</v>
      </c>
      <c r="M38" s="110">
        <f>'TRIPLEVIRAL Resumen'!B9</f>
        <v>327</v>
      </c>
      <c r="N38" s="110">
        <f>'TRIPLEVIRAL Resumen'!P9</f>
        <v>242</v>
      </c>
      <c r="O38" s="131">
        <f t="shared" si="16"/>
        <v>74.00611620795107</v>
      </c>
      <c r="P38" s="110">
        <f>'F.AMARILLA Resumen'!P9</f>
        <v>242</v>
      </c>
      <c r="Q38" s="131">
        <f t="shared" si="17"/>
        <v>74.00611620795107</v>
      </c>
      <c r="R38" s="110">
        <f>'HEPATITIS Resumen'!P9</f>
        <v>243</v>
      </c>
      <c r="S38" s="131">
        <f t="shared" si="18"/>
        <v>74.31192660550458</v>
      </c>
      <c r="T38" s="110">
        <f>'R.NEUMOCOCO Resumen'!P9</f>
        <v>240</v>
      </c>
      <c r="U38" s="131">
        <f t="shared" si="10"/>
        <v>73.39449541284404</v>
      </c>
      <c r="V38" s="110">
        <f>'R2.DPT Resumen'!B9</f>
        <v>420</v>
      </c>
      <c r="W38" s="110">
        <f>'R2.DPT Resumen'!P9</f>
        <v>187</v>
      </c>
      <c r="X38" s="131">
        <f t="shared" si="19"/>
        <v>44.523809523809526</v>
      </c>
    </row>
    <row r="39" spans="1:24" ht="16.5" customHeight="1">
      <c r="A39" s="112" t="s">
        <v>55</v>
      </c>
      <c r="B39" s="110">
        <f>'PENTA1 Resumen'!B20</f>
        <v>197</v>
      </c>
      <c r="C39" s="111">
        <f>'PENTA1 Resumen'!P20</f>
        <v>114</v>
      </c>
      <c r="D39" s="131">
        <f t="shared" si="11"/>
        <v>57.868020304568525</v>
      </c>
      <c r="E39" s="110">
        <f>'PENTA2 Resumen'!P20</f>
        <v>122</v>
      </c>
      <c r="F39" s="151">
        <f t="shared" si="12"/>
        <v>61.92893401015228</v>
      </c>
      <c r="G39" s="110">
        <f>'PENTA3 Resumen'!P20</f>
        <v>105</v>
      </c>
      <c r="H39" s="131">
        <f t="shared" si="13"/>
        <v>53.2994923857868</v>
      </c>
      <c r="I39" s="110">
        <f>'ROTAVIRUS1 Resumen'!P20</f>
        <v>110</v>
      </c>
      <c r="J39" s="131">
        <f t="shared" si="14"/>
        <v>55.83756345177665</v>
      </c>
      <c r="K39" s="111">
        <f>'ROTAVIRUS2 Resumen'!P20</f>
        <v>119</v>
      </c>
      <c r="L39" s="131">
        <f t="shared" si="15"/>
        <v>60.40609137055838</v>
      </c>
      <c r="M39" s="110">
        <f>'TRIPLEVIRAL Resumen'!B20</f>
        <v>248</v>
      </c>
      <c r="N39" s="110">
        <f>'TRIPLEVIRAL Resumen'!P20</f>
        <v>174</v>
      </c>
      <c r="O39" s="131">
        <f t="shared" si="16"/>
        <v>70.16129032258064</v>
      </c>
      <c r="P39" s="110">
        <f>'F.AMARILLA Resumen'!P20</f>
        <v>175</v>
      </c>
      <c r="Q39" s="131">
        <f t="shared" si="17"/>
        <v>70.56451612903226</v>
      </c>
      <c r="R39" s="110">
        <f>'HEPATITIS Resumen'!P20</f>
        <v>174</v>
      </c>
      <c r="S39" s="131">
        <f t="shared" si="18"/>
        <v>70.16129032258064</v>
      </c>
      <c r="T39" s="110">
        <f>'R.NEUMOCOCO Resumen'!P20</f>
        <v>174</v>
      </c>
      <c r="U39" s="131">
        <f t="shared" si="10"/>
        <v>70.16129032258064</v>
      </c>
      <c r="V39" s="110">
        <f>'R2.DPT Resumen'!B20</f>
        <v>208</v>
      </c>
      <c r="W39" s="110">
        <f>'R2.DPT Resumen'!P20</f>
        <v>108</v>
      </c>
      <c r="X39" s="131">
        <f t="shared" si="19"/>
        <v>51.92307692307692</v>
      </c>
    </row>
    <row r="40" spans="1:24" ht="16.5" customHeight="1">
      <c r="A40" s="112" t="s">
        <v>56</v>
      </c>
      <c r="B40" s="110">
        <f>'PENTA1 Resumen'!B23</f>
        <v>13</v>
      </c>
      <c r="C40" s="111">
        <f>'PENTA1 Resumen'!P23</f>
        <v>4</v>
      </c>
      <c r="D40" s="149">
        <f t="shared" si="11"/>
        <v>30.76923076923077</v>
      </c>
      <c r="E40" s="110">
        <f>'PENTA2 Resumen'!P23</f>
        <v>8</v>
      </c>
      <c r="F40" s="151">
        <f t="shared" si="12"/>
        <v>61.53846153846154</v>
      </c>
      <c r="G40" s="110">
        <f>'PENTA3 Resumen'!P23</f>
        <v>9</v>
      </c>
      <c r="H40" s="178">
        <f t="shared" si="13"/>
        <v>69.23076923076923</v>
      </c>
      <c r="I40" s="110">
        <f>'ROTAVIRUS1 Resumen'!P23</f>
        <v>4</v>
      </c>
      <c r="J40" s="149">
        <f t="shared" si="14"/>
        <v>30.76923076923077</v>
      </c>
      <c r="K40" s="111">
        <f>'ROTAVIRUS2 Resumen'!P23</f>
        <v>8</v>
      </c>
      <c r="L40" s="178">
        <f t="shared" si="15"/>
        <v>61.53846153846154</v>
      </c>
      <c r="M40" s="110">
        <f>'TRIPLEVIRAL Resumen'!B23</f>
        <v>14</v>
      </c>
      <c r="N40" s="110">
        <f>'TRIPLEVIRAL Resumen'!P23</f>
        <v>11</v>
      </c>
      <c r="O40" s="131">
        <f t="shared" si="16"/>
        <v>78.57142857142857</v>
      </c>
      <c r="P40" s="110">
        <f>'F.AMARILLA Resumen'!P23</f>
        <v>11</v>
      </c>
      <c r="Q40" s="131">
        <f t="shared" si="17"/>
        <v>78.57142857142857</v>
      </c>
      <c r="R40" s="110">
        <f>'HEPATITIS Resumen'!P23</f>
        <v>11</v>
      </c>
      <c r="S40" s="131">
        <f t="shared" si="18"/>
        <v>78.57142857142857</v>
      </c>
      <c r="T40" s="110">
        <f>'R.NEUMOCOCO Resumen'!P23</f>
        <v>11</v>
      </c>
      <c r="U40" s="131">
        <f t="shared" si="10"/>
        <v>78.57142857142857</v>
      </c>
      <c r="V40" s="110">
        <f>'R2.DPT Resumen'!B23</f>
        <v>108</v>
      </c>
      <c r="W40" s="110">
        <f>'R2.DPT Resumen'!P23</f>
        <v>28</v>
      </c>
      <c r="X40" s="131">
        <f t="shared" si="19"/>
        <v>25.925925925925927</v>
      </c>
    </row>
    <row r="41" spans="1:24" ht="16.5" customHeight="1">
      <c r="A41" s="117" t="s">
        <v>89</v>
      </c>
      <c r="B41" s="118">
        <f>SUM(B38:B40)</f>
        <v>428</v>
      </c>
      <c r="C41" s="118">
        <f>SUM(C38:C40)</f>
        <v>247</v>
      </c>
      <c r="D41" s="131">
        <f t="shared" si="11"/>
        <v>57.71028037383178</v>
      </c>
      <c r="E41" s="118">
        <f>SUM(E38:E40)</f>
        <v>271</v>
      </c>
      <c r="F41" s="131">
        <f t="shared" si="12"/>
        <v>63.3177570093458</v>
      </c>
      <c r="G41" s="118">
        <f>SUM(G38:G40)</f>
        <v>267</v>
      </c>
      <c r="H41" s="131">
        <f t="shared" si="13"/>
        <v>62.38317757009346</v>
      </c>
      <c r="I41" s="118">
        <f>SUM(I38:I40)</f>
        <v>234</v>
      </c>
      <c r="J41" s="131">
        <f t="shared" si="14"/>
        <v>54.67289719626168</v>
      </c>
      <c r="K41" s="118">
        <f>SUM(K38:K40)</f>
        <v>264</v>
      </c>
      <c r="L41" s="131">
        <f t="shared" si="15"/>
        <v>61.6822429906542</v>
      </c>
      <c r="M41" s="118">
        <f>SUM(M38:M40)</f>
        <v>589</v>
      </c>
      <c r="N41" s="118">
        <f>SUM(N38:N40)</f>
        <v>427</v>
      </c>
      <c r="O41" s="131">
        <f t="shared" si="16"/>
        <v>72.49575551782682</v>
      </c>
      <c r="P41" s="118">
        <f>SUM(P38:P40)</f>
        <v>428</v>
      </c>
      <c r="Q41" s="131">
        <f t="shared" si="17"/>
        <v>72.66553480475382</v>
      </c>
      <c r="R41" s="118">
        <f>SUM(R38:R40)</f>
        <v>428</v>
      </c>
      <c r="S41" s="131">
        <f t="shared" si="18"/>
        <v>72.66553480475382</v>
      </c>
      <c r="T41" s="118">
        <f>SUM(T38:T40)</f>
        <v>425</v>
      </c>
      <c r="U41" s="131">
        <f t="shared" si="10"/>
        <v>72.15619694397283</v>
      </c>
      <c r="V41" s="118">
        <f>SUM(V38:V40)</f>
        <v>736</v>
      </c>
      <c r="W41" s="118">
        <f>SUM(W38:W40)</f>
        <v>323</v>
      </c>
      <c r="X41" s="131">
        <f t="shared" si="19"/>
        <v>43.88586956521739</v>
      </c>
    </row>
    <row r="42" spans="1:24" ht="16.5" customHeight="1">
      <c r="A42" s="112" t="s">
        <v>38</v>
      </c>
      <c r="B42" s="110">
        <f>'PENTA1 Resumen'!B10</f>
        <v>1602</v>
      </c>
      <c r="C42" s="111">
        <f>'PENTA1 Resumen'!P10</f>
        <v>898</v>
      </c>
      <c r="D42" s="155">
        <f t="shared" si="11"/>
        <v>56.05493133583021</v>
      </c>
      <c r="E42" s="110">
        <f>'PENTA2 Resumen'!P10</f>
        <v>845</v>
      </c>
      <c r="F42" s="149">
        <f t="shared" si="12"/>
        <v>52.74656679151061</v>
      </c>
      <c r="G42" s="110">
        <f>'PENTA3 Resumen'!P10</f>
        <v>866</v>
      </c>
      <c r="H42" s="131">
        <f t="shared" si="13"/>
        <v>54.05742821473159</v>
      </c>
      <c r="I42" s="110">
        <f>'ROTAVIRUS1 Resumen'!P10</f>
        <v>871</v>
      </c>
      <c r="J42" s="131">
        <f t="shared" si="14"/>
        <v>54.36953807740325</v>
      </c>
      <c r="K42" s="111">
        <f>'ROTAVIRUS2 Resumen'!P10</f>
        <v>825</v>
      </c>
      <c r="L42" s="131">
        <f t="shared" si="15"/>
        <v>51.49812734082397</v>
      </c>
      <c r="M42" s="110">
        <f>'TRIPLEVIRAL Resumen'!B10</f>
        <v>1718</v>
      </c>
      <c r="N42" s="110">
        <f>'TRIPLEVIRAL Resumen'!P10</f>
        <v>1041</v>
      </c>
      <c r="O42" s="131">
        <f t="shared" si="16"/>
        <v>60.59371362048894</v>
      </c>
      <c r="P42" s="110">
        <f>'F.AMARILLA Resumen'!P10</f>
        <v>1041</v>
      </c>
      <c r="Q42" s="131">
        <f t="shared" si="17"/>
        <v>60.59371362048894</v>
      </c>
      <c r="R42" s="110">
        <f>'HEPATITIS Resumen'!P10</f>
        <v>1042</v>
      </c>
      <c r="S42" s="131">
        <f t="shared" si="18"/>
        <v>60.65192083818393</v>
      </c>
      <c r="T42" s="110">
        <f>'R.NEUMOCOCO Resumen'!P10</f>
        <v>1039</v>
      </c>
      <c r="U42" s="131">
        <f t="shared" si="10"/>
        <v>60.47729918509895</v>
      </c>
      <c r="V42" s="110">
        <f>'R2.DPT Resumen'!B10</f>
        <v>1702</v>
      </c>
      <c r="W42" s="110">
        <f>'R2.DPT Resumen'!P10</f>
        <v>743</v>
      </c>
      <c r="X42" s="131">
        <f t="shared" si="19"/>
        <v>43.6545240893067</v>
      </c>
    </row>
    <row r="43" spans="1:24" ht="16.5" customHeight="1">
      <c r="A43" s="112" t="s">
        <v>45</v>
      </c>
      <c r="B43" s="110">
        <f>'PENTA1 Resumen'!B11</f>
        <v>626</v>
      </c>
      <c r="C43" s="111">
        <f>'PENTA1 Resumen'!P11</f>
        <v>108</v>
      </c>
      <c r="D43" s="131">
        <f t="shared" si="11"/>
        <v>17.252396166134186</v>
      </c>
      <c r="E43" s="110">
        <f>'PENTA2 Resumen'!P11</f>
        <v>183</v>
      </c>
      <c r="F43" s="131">
        <f t="shared" si="12"/>
        <v>29.233226837060702</v>
      </c>
      <c r="G43" s="110">
        <f>'PENTA3 Resumen'!P11</f>
        <v>172</v>
      </c>
      <c r="H43" s="131">
        <f t="shared" si="13"/>
        <v>27.476038338658146</v>
      </c>
      <c r="I43" s="110">
        <f>'ROTAVIRUS1 Resumen'!P11</f>
        <v>105</v>
      </c>
      <c r="J43" s="131">
        <f t="shared" si="14"/>
        <v>16.773162939297123</v>
      </c>
      <c r="K43" s="111">
        <f>'ROTAVIRUS2 Resumen'!P11</f>
        <v>172</v>
      </c>
      <c r="L43" s="131">
        <f t="shared" si="15"/>
        <v>27.476038338658146</v>
      </c>
      <c r="M43" s="110">
        <f>'TRIPLEVIRAL Resumen'!B11</f>
        <v>612</v>
      </c>
      <c r="N43" s="110">
        <f>'TRIPLEVIRAL Resumen'!P11</f>
        <v>343</v>
      </c>
      <c r="O43" s="131">
        <f t="shared" si="16"/>
        <v>56.04575163398693</v>
      </c>
      <c r="P43" s="110">
        <f>'F.AMARILLA Resumen'!P11</f>
        <v>346</v>
      </c>
      <c r="Q43" s="131">
        <f t="shared" si="17"/>
        <v>56.5359477124183</v>
      </c>
      <c r="R43" s="110">
        <f>'HEPATITIS Resumen'!P11</f>
        <v>345</v>
      </c>
      <c r="S43" s="181">
        <f t="shared" si="18"/>
        <v>56.372549019607845</v>
      </c>
      <c r="T43" s="110">
        <f>'R.NEUMOCOCO Resumen'!P11</f>
        <v>340</v>
      </c>
      <c r="U43" s="131">
        <f t="shared" si="10"/>
        <v>55.55555555555556</v>
      </c>
      <c r="V43" s="110">
        <f>'R2.DPT Resumen'!B11</f>
        <v>660</v>
      </c>
      <c r="W43" s="110">
        <f>'R2.DPT Resumen'!P11</f>
        <v>307</v>
      </c>
      <c r="X43" s="131">
        <f t="shared" si="19"/>
        <v>46.515151515151516</v>
      </c>
    </row>
    <row r="44" spans="1:26" ht="16.5" customHeight="1">
      <c r="A44" s="112" t="s">
        <v>43</v>
      </c>
      <c r="B44" s="110">
        <f>'PENTA1 Resumen'!B12</f>
        <v>324</v>
      </c>
      <c r="C44" s="111">
        <f>'PENTA1 Resumen'!P12</f>
        <v>156</v>
      </c>
      <c r="D44" s="151">
        <f t="shared" si="11"/>
        <v>48.148148148148145</v>
      </c>
      <c r="E44" s="110">
        <f>'PENTA2 Resumen'!P12</f>
        <v>165</v>
      </c>
      <c r="F44" s="131">
        <f t="shared" si="12"/>
        <v>50.925925925925924</v>
      </c>
      <c r="G44" s="110">
        <f>'PENTA3 Resumen'!P12</f>
        <v>151</v>
      </c>
      <c r="H44" s="131">
        <f t="shared" si="13"/>
        <v>46.60493827160494</v>
      </c>
      <c r="I44" s="110">
        <f>'ROTAVIRUS1 Resumen'!P12</f>
        <v>153</v>
      </c>
      <c r="J44" s="131">
        <f t="shared" si="14"/>
        <v>47.22222222222222</v>
      </c>
      <c r="K44" s="111">
        <f>'ROTAVIRUS2 Resumen'!P12</f>
        <v>145</v>
      </c>
      <c r="L44" s="149">
        <f t="shared" si="15"/>
        <v>44.75308641975309</v>
      </c>
      <c r="M44" s="110">
        <f>'TRIPLEVIRAL Resumen'!B12</f>
        <v>249</v>
      </c>
      <c r="N44" s="110">
        <f>'TRIPLEVIRAL Resumen'!P12</f>
        <v>247</v>
      </c>
      <c r="O44" s="181">
        <f t="shared" si="16"/>
        <v>99.19678714859438</v>
      </c>
      <c r="P44" s="110">
        <f>'F.AMARILLA Resumen'!P12</f>
        <v>246</v>
      </c>
      <c r="Q44" s="181">
        <f t="shared" si="17"/>
        <v>98.79518072289157</v>
      </c>
      <c r="R44" s="110">
        <f>'HEPATITIS Resumen'!P12</f>
        <v>249</v>
      </c>
      <c r="S44" s="151">
        <f t="shared" si="18"/>
        <v>100</v>
      </c>
      <c r="T44" s="110">
        <f>'R.NEUMOCOCO Resumen'!P12</f>
        <v>248</v>
      </c>
      <c r="U44" s="181">
        <f t="shared" si="10"/>
        <v>99.59839357429719</v>
      </c>
      <c r="V44" s="110">
        <f>'R2.DPT Resumen'!B12</f>
        <v>326</v>
      </c>
      <c r="W44" s="110">
        <f>'R2.DPT Resumen'!P12</f>
        <v>323</v>
      </c>
      <c r="X44" s="131">
        <f t="shared" si="19"/>
        <v>99.079754601227</v>
      </c>
      <c r="Z44" s="138"/>
    </row>
    <row r="45" spans="1:24" ht="16.5" customHeight="1">
      <c r="A45" s="112" t="s">
        <v>28</v>
      </c>
      <c r="B45" s="110">
        <f>'PENTA1 Resumen'!B13</f>
        <v>877</v>
      </c>
      <c r="C45" s="111">
        <f>'PENTA1 Resumen'!P13</f>
        <v>626</v>
      </c>
      <c r="D45" s="131">
        <f t="shared" si="11"/>
        <v>71.37970353477765</v>
      </c>
      <c r="E45" s="110">
        <f>'PENTA2 Resumen'!P13</f>
        <v>710</v>
      </c>
      <c r="F45" s="131">
        <f t="shared" si="12"/>
        <v>80.95781071835803</v>
      </c>
      <c r="G45" s="110">
        <f>'PENTA3 Resumen'!P13</f>
        <v>701</v>
      </c>
      <c r="H45" s="131">
        <f t="shared" si="13"/>
        <v>79.93158494868871</v>
      </c>
      <c r="I45" s="110">
        <f>'ROTAVIRUS1 Resumen'!P13</f>
        <v>620</v>
      </c>
      <c r="J45" s="131">
        <f t="shared" si="14"/>
        <v>70.69555302166476</v>
      </c>
      <c r="K45" s="111">
        <f>'ROTAVIRUS2 Resumen'!P13</f>
        <v>703</v>
      </c>
      <c r="L45" s="131">
        <f t="shared" si="15"/>
        <v>80.15963511972635</v>
      </c>
      <c r="M45" s="110">
        <f>'TRIPLEVIRAL Resumen'!B13</f>
        <v>952</v>
      </c>
      <c r="N45" s="110">
        <f>'TRIPLEVIRAL Resumen'!P13</f>
        <v>909</v>
      </c>
      <c r="O45" s="151">
        <f t="shared" si="16"/>
        <v>95.48319327731092</v>
      </c>
      <c r="P45" s="110">
        <f>'F.AMARILLA Resumen'!P13</f>
        <v>910</v>
      </c>
      <c r="Q45" s="151">
        <f t="shared" si="17"/>
        <v>95.58823529411765</v>
      </c>
      <c r="R45" s="110">
        <f>'HEPATITIS Resumen'!P13</f>
        <v>910</v>
      </c>
      <c r="S45" s="151">
        <f t="shared" si="18"/>
        <v>95.58823529411765</v>
      </c>
      <c r="T45" s="110">
        <f>'R.NEUMOCOCO Resumen'!P13</f>
        <v>908</v>
      </c>
      <c r="U45" s="151">
        <f t="shared" si="10"/>
        <v>95.3781512605042</v>
      </c>
      <c r="V45" s="110">
        <f>'R2.DPT Resumen'!B13</f>
        <v>740</v>
      </c>
      <c r="W45" s="110">
        <f>'R2.DPT Resumen'!P13</f>
        <v>769</v>
      </c>
      <c r="X45" s="151">
        <f t="shared" si="19"/>
        <v>103.91891891891892</v>
      </c>
    </row>
    <row r="46" spans="1:24" ht="16.5" customHeight="1">
      <c r="A46" s="112" t="s">
        <v>34</v>
      </c>
      <c r="B46" s="110">
        <f>'PENTA1 Resumen'!B14</f>
        <v>144</v>
      </c>
      <c r="C46" s="111">
        <f>'PENTA1 Resumen'!P14</f>
        <v>336</v>
      </c>
      <c r="D46" s="131">
        <f t="shared" si="11"/>
        <v>233.33333333333334</v>
      </c>
      <c r="E46" s="110">
        <f>'PENTA2 Resumen'!P14</f>
        <v>337</v>
      </c>
      <c r="F46" s="181">
        <f t="shared" si="12"/>
        <v>234.02777777777777</v>
      </c>
      <c r="G46" s="110">
        <f>'PENTA3 Resumen'!P14</f>
        <v>313</v>
      </c>
      <c r="H46" s="150">
        <f t="shared" si="13"/>
        <v>217.36111111111111</v>
      </c>
      <c r="I46" s="110">
        <f>'ROTAVIRUS1 Resumen'!P14</f>
        <v>326</v>
      </c>
      <c r="J46" s="131">
        <f t="shared" si="14"/>
        <v>226.38888888888889</v>
      </c>
      <c r="K46" s="111">
        <f>'ROTAVIRUS2 Resumen'!P14</f>
        <v>330</v>
      </c>
      <c r="L46" s="151">
        <f t="shared" si="15"/>
        <v>229.16666666666666</v>
      </c>
      <c r="M46" s="110">
        <f>'TRIPLEVIRAL Resumen'!B14</f>
        <v>100</v>
      </c>
      <c r="N46" s="110">
        <f>'TRIPLEVIRAL Resumen'!P14</f>
        <v>496</v>
      </c>
      <c r="O46" s="151">
        <f t="shared" si="16"/>
        <v>496</v>
      </c>
      <c r="P46" s="110">
        <f>'F.AMARILLA Resumen'!P14</f>
        <v>496</v>
      </c>
      <c r="Q46" s="151">
        <f t="shared" si="17"/>
        <v>496</v>
      </c>
      <c r="R46" s="110">
        <f>'HEPATITIS Resumen'!P14</f>
        <v>495</v>
      </c>
      <c r="S46" s="149">
        <f t="shared" si="18"/>
        <v>495</v>
      </c>
      <c r="T46" s="110">
        <f>'R.NEUMOCOCO Resumen'!P14</f>
        <v>483</v>
      </c>
      <c r="U46" s="178">
        <f t="shared" si="10"/>
        <v>483</v>
      </c>
      <c r="V46" s="110">
        <f>'R2.DPT Resumen'!B14</f>
        <v>350</v>
      </c>
      <c r="W46" s="110">
        <f>'R2.DPT Resumen'!P14</f>
        <v>631</v>
      </c>
      <c r="X46" s="151">
        <f t="shared" si="19"/>
        <v>180.28571428571428</v>
      </c>
    </row>
    <row r="47" spans="1:24" ht="16.5" customHeight="1">
      <c r="A47" s="112" t="s">
        <v>36</v>
      </c>
      <c r="B47" s="110">
        <f>'PENTA1 Resumen'!B22</f>
        <v>12</v>
      </c>
      <c r="C47" s="111">
        <f>'PENTA1 Resumen'!P22</f>
        <v>29</v>
      </c>
      <c r="D47" s="150">
        <f t="shared" si="11"/>
        <v>241.66666666666666</v>
      </c>
      <c r="E47" s="110">
        <f>'PENTA2 Resumen'!P22</f>
        <v>28</v>
      </c>
      <c r="F47" s="131">
        <f t="shared" si="12"/>
        <v>233.33333333333334</v>
      </c>
      <c r="G47" s="110">
        <f>'PENTA3 Resumen'!P22</f>
        <v>33</v>
      </c>
      <c r="H47" s="131">
        <f t="shared" si="13"/>
        <v>275</v>
      </c>
      <c r="I47" s="110">
        <f>'ROTAVIRUS1 Resumen'!P22</f>
        <v>29</v>
      </c>
      <c r="J47" s="131">
        <f t="shared" si="14"/>
        <v>241.66666666666666</v>
      </c>
      <c r="K47" s="111">
        <f>'ROTAVIRUS2 Resumen'!P22</f>
        <v>27</v>
      </c>
      <c r="L47" s="131">
        <f t="shared" si="15"/>
        <v>225</v>
      </c>
      <c r="M47" s="110">
        <f>'TRIPLEVIRAL Resumen'!B22</f>
        <v>50</v>
      </c>
      <c r="N47" s="110">
        <f>'TRIPLEVIRAL Resumen'!P22</f>
        <v>47</v>
      </c>
      <c r="O47" s="131">
        <f t="shared" si="16"/>
        <v>94</v>
      </c>
      <c r="P47" s="110">
        <f>'F.AMARILLA Resumen'!P22</f>
        <v>47</v>
      </c>
      <c r="Q47" s="150">
        <f t="shared" si="17"/>
        <v>94</v>
      </c>
      <c r="R47" s="110">
        <f>'HEPATITIS Resumen'!P22</f>
        <v>47</v>
      </c>
      <c r="S47" s="131">
        <f t="shared" si="18"/>
        <v>94</v>
      </c>
      <c r="T47" s="110">
        <f>'R.NEUMOCOCO Resumen'!P22</f>
        <v>47</v>
      </c>
      <c r="U47" s="131">
        <f t="shared" si="10"/>
        <v>94</v>
      </c>
      <c r="V47" s="110">
        <f>'R2.DPT Resumen'!B22</f>
        <v>130</v>
      </c>
      <c r="W47" s="110">
        <f>'R2.DPT Resumen'!P22</f>
        <v>84</v>
      </c>
      <c r="X47" s="131">
        <f t="shared" si="19"/>
        <v>64.61538461538461</v>
      </c>
    </row>
    <row r="48" spans="1:24" ht="16.5" customHeight="1">
      <c r="A48" s="117" t="s">
        <v>90</v>
      </c>
      <c r="B48" s="118">
        <f>SUM(B46:B47)</f>
        <v>156</v>
      </c>
      <c r="C48" s="118">
        <f>SUM(C46:C47)</f>
        <v>365</v>
      </c>
      <c r="D48" s="131">
        <f t="shared" si="11"/>
        <v>233.97435897435898</v>
      </c>
      <c r="E48" s="118">
        <f>SUM(E46:E47)</f>
        <v>365</v>
      </c>
      <c r="F48" s="151">
        <f t="shared" si="12"/>
        <v>233.97435897435898</v>
      </c>
      <c r="G48" s="118">
        <f>SUM(G46:G47)</f>
        <v>346</v>
      </c>
      <c r="H48" s="131">
        <f t="shared" si="13"/>
        <v>221.7948717948718</v>
      </c>
      <c r="I48" s="118">
        <f>SUM(I46:I47)</f>
        <v>355</v>
      </c>
      <c r="J48" s="178">
        <f t="shared" si="14"/>
        <v>227.56410256410257</v>
      </c>
      <c r="K48" s="118">
        <f>SUM(K46:K47)</f>
        <v>357</v>
      </c>
      <c r="L48" s="151">
        <f t="shared" si="15"/>
        <v>228.84615384615384</v>
      </c>
      <c r="M48" s="118">
        <f>SUM(M46:M47)</f>
        <v>150</v>
      </c>
      <c r="N48" s="118">
        <f>SUM(N46:N47)</f>
        <v>543</v>
      </c>
      <c r="O48" s="151">
        <f t="shared" si="16"/>
        <v>362</v>
      </c>
      <c r="P48" s="118">
        <f>SUM(P46:P47)</f>
        <v>543</v>
      </c>
      <c r="Q48" s="151">
        <f t="shared" si="17"/>
        <v>362</v>
      </c>
      <c r="R48" s="118">
        <f>SUM(R46:R47)</f>
        <v>542</v>
      </c>
      <c r="S48" s="178">
        <f t="shared" si="18"/>
        <v>361.3333333333333</v>
      </c>
      <c r="T48" s="118">
        <f>SUM(T46:T47)</f>
        <v>530</v>
      </c>
      <c r="U48" s="183">
        <f t="shared" si="10"/>
        <v>353.3333333333333</v>
      </c>
      <c r="V48" s="118">
        <f>SUM(V46:V47)</f>
        <v>480</v>
      </c>
      <c r="W48" s="118">
        <f>SUM(W46:W47)</f>
        <v>715</v>
      </c>
      <c r="X48" s="183">
        <f t="shared" si="19"/>
        <v>148.95833333333334</v>
      </c>
    </row>
    <row r="49" spans="1:24" ht="16.5" customHeight="1">
      <c r="A49" s="112" t="s">
        <v>33</v>
      </c>
      <c r="B49" s="110">
        <f>'PENTA1 Resumen'!B15</f>
        <v>125</v>
      </c>
      <c r="C49" s="111">
        <f>'PENTA1 Resumen'!P15</f>
        <v>102</v>
      </c>
      <c r="D49" s="131">
        <f t="shared" si="11"/>
        <v>81.6</v>
      </c>
      <c r="E49" s="110">
        <f>'PENTA2 Resumen'!P15</f>
        <v>102</v>
      </c>
      <c r="F49" s="131">
        <f t="shared" si="12"/>
        <v>81.6</v>
      </c>
      <c r="G49" s="110">
        <f>'PENTA3 Resumen'!P15</f>
        <v>112</v>
      </c>
      <c r="H49" s="151">
        <f t="shared" si="13"/>
        <v>89.6</v>
      </c>
      <c r="I49" s="110">
        <f>'ROTAVIRUS1 Resumen'!P15</f>
        <v>103</v>
      </c>
      <c r="J49" s="131">
        <f t="shared" si="14"/>
        <v>82.4</v>
      </c>
      <c r="K49" s="111">
        <f>'ROTAVIRUS2 Resumen'!P15</f>
        <v>101</v>
      </c>
      <c r="L49" s="131">
        <f t="shared" si="15"/>
        <v>80.8</v>
      </c>
      <c r="M49" s="110">
        <f>'TRIPLEVIRAL Resumen'!B15</f>
        <v>142</v>
      </c>
      <c r="N49" s="110">
        <f>'TRIPLEVIRAL Resumen'!P15</f>
        <v>196</v>
      </c>
      <c r="O49" s="131">
        <f t="shared" si="16"/>
        <v>138.0281690140845</v>
      </c>
      <c r="P49" s="110">
        <f>'F.AMARILLA Resumen'!P15</f>
        <v>197</v>
      </c>
      <c r="Q49" s="131">
        <f t="shared" si="17"/>
        <v>138.73239436619718</v>
      </c>
      <c r="R49" s="110">
        <f>'HEPATITIS Resumen'!P15</f>
        <v>199</v>
      </c>
      <c r="S49" s="131">
        <f t="shared" si="18"/>
        <v>140.14084507042253</v>
      </c>
      <c r="T49" s="110">
        <f>'R.NEUMOCOCO Resumen'!P15</f>
        <v>196</v>
      </c>
      <c r="U49" s="151">
        <f t="shared" si="10"/>
        <v>138.0281690140845</v>
      </c>
      <c r="V49" s="110">
        <f>'R2.DPT Resumen'!B15</f>
        <v>495</v>
      </c>
      <c r="W49" s="110">
        <f>'R2.DPT Resumen'!P15</f>
        <v>256</v>
      </c>
      <c r="X49" s="131">
        <f t="shared" si="19"/>
        <v>51.717171717171716</v>
      </c>
    </row>
    <row r="50" spans="1:24" ht="16.5" customHeight="1">
      <c r="A50" s="112" t="s">
        <v>32</v>
      </c>
      <c r="B50" s="110">
        <f>'PENTA1 Resumen'!B16</f>
        <v>400</v>
      </c>
      <c r="C50" s="111">
        <f>'PENTA1 Resumen'!P16</f>
        <v>155</v>
      </c>
      <c r="D50" s="131">
        <f t="shared" si="11"/>
        <v>38.75</v>
      </c>
      <c r="E50" s="110">
        <f>'PENTA2 Resumen'!P16</f>
        <v>257</v>
      </c>
      <c r="F50" s="151">
        <f t="shared" si="12"/>
        <v>64.25</v>
      </c>
      <c r="G50" s="110">
        <f>'PENTA3 Resumen'!P16</f>
        <v>310</v>
      </c>
      <c r="H50" s="151">
        <f t="shared" si="13"/>
        <v>77.5</v>
      </c>
      <c r="I50" s="110">
        <f>'ROTAVIRUS1 Resumen'!P16</f>
        <v>147</v>
      </c>
      <c r="J50" s="149">
        <f t="shared" si="14"/>
        <v>36.75</v>
      </c>
      <c r="K50" s="111">
        <f>'ROTAVIRUS2 Resumen'!P16</f>
        <v>254</v>
      </c>
      <c r="L50" s="181">
        <f t="shared" si="15"/>
        <v>63.5</v>
      </c>
      <c r="M50" s="110">
        <f>'TRIPLEVIRAL Resumen'!B16</f>
        <v>200</v>
      </c>
      <c r="N50" s="110">
        <f>'TRIPLEVIRAL Resumen'!P16</f>
        <v>447</v>
      </c>
      <c r="O50" s="131">
        <f t="shared" si="16"/>
        <v>223.5</v>
      </c>
      <c r="P50" s="110">
        <f>'F.AMARILLA Resumen'!P16</f>
        <v>449</v>
      </c>
      <c r="Q50" s="131">
        <f t="shared" si="17"/>
        <v>224.5</v>
      </c>
      <c r="R50" s="110">
        <f>'HEPATITIS Resumen'!P16</f>
        <v>450</v>
      </c>
      <c r="S50" s="131">
        <f t="shared" si="18"/>
        <v>225</v>
      </c>
      <c r="T50" s="110">
        <f>'R.NEUMOCOCO Resumen'!P16</f>
        <v>451</v>
      </c>
      <c r="U50" s="131">
        <f t="shared" si="10"/>
        <v>225.5</v>
      </c>
      <c r="V50" s="110">
        <f>'R2.DPT Resumen'!B16</f>
        <v>420</v>
      </c>
      <c r="W50" s="110">
        <f>'R2.DPT Resumen'!P16</f>
        <v>374</v>
      </c>
      <c r="X50" s="131">
        <f t="shared" si="19"/>
        <v>89.04761904761905</v>
      </c>
    </row>
    <row r="51" spans="1:24" ht="15.75">
      <c r="A51" s="112" t="s">
        <v>40</v>
      </c>
      <c r="B51" s="110">
        <f>'PENTA1 Resumen'!B17</f>
        <v>793</v>
      </c>
      <c r="C51" s="111">
        <f>'PENTA1 Resumen'!P17</f>
        <v>619</v>
      </c>
      <c r="D51" s="131">
        <f t="shared" si="11"/>
        <v>78.05800756620428</v>
      </c>
      <c r="E51" s="110">
        <f>'PENTA2 Resumen'!P17</f>
        <v>777</v>
      </c>
      <c r="F51" s="131">
        <f t="shared" si="12"/>
        <v>97.98234552332913</v>
      </c>
      <c r="G51" s="110">
        <f>'PENTA3 Resumen'!P17</f>
        <v>790</v>
      </c>
      <c r="H51" s="131">
        <f t="shared" si="13"/>
        <v>99.62168978562421</v>
      </c>
      <c r="I51" s="110">
        <f>'ROTAVIRUS1 Resumen'!P17</f>
        <v>609</v>
      </c>
      <c r="J51" s="131">
        <f t="shared" si="14"/>
        <v>76.796973518285</v>
      </c>
      <c r="K51" s="111">
        <f>'ROTAVIRUS2 Resumen'!P17</f>
        <v>768</v>
      </c>
      <c r="L51" s="131">
        <f t="shared" si="15"/>
        <v>96.84741488020177</v>
      </c>
      <c r="M51" s="110">
        <f>'TRIPLEVIRAL Resumen'!B17</f>
        <v>437</v>
      </c>
      <c r="N51" s="110">
        <f>'TRIPLEVIRAL Resumen'!P17</f>
        <v>1118</v>
      </c>
      <c r="O51" s="131">
        <f t="shared" si="16"/>
        <v>255.83524027459956</v>
      </c>
      <c r="P51" s="110">
        <f>'F.AMARILLA Resumen'!P17</f>
        <v>1115</v>
      </c>
      <c r="Q51" s="131">
        <f t="shared" si="17"/>
        <v>255.1487414187643</v>
      </c>
      <c r="R51" s="110">
        <f>'HEPATITIS Resumen'!P17</f>
        <v>1123</v>
      </c>
      <c r="S51" s="131">
        <f t="shared" si="18"/>
        <v>256.97940503432494</v>
      </c>
      <c r="T51" s="110">
        <f>'R.NEUMOCOCO Resumen'!P17</f>
        <v>1118</v>
      </c>
      <c r="U51" s="131">
        <f t="shared" si="10"/>
        <v>255.83524027459956</v>
      </c>
      <c r="V51" s="110">
        <f>'R2.DPT Resumen'!B17</f>
        <v>572</v>
      </c>
      <c r="W51" s="110">
        <f>'R2.DPT Resumen'!P17</f>
        <v>922</v>
      </c>
      <c r="X51" s="151">
        <f t="shared" si="19"/>
        <v>161.1888111888112</v>
      </c>
    </row>
    <row r="52" spans="1:24" ht="16.5" customHeight="1">
      <c r="A52" s="112" t="s">
        <v>26</v>
      </c>
      <c r="B52" s="110">
        <f>'PENTA1 Resumen'!B21</f>
        <v>24</v>
      </c>
      <c r="C52" s="111">
        <f>'PENTA1 Resumen'!P21</f>
        <v>134</v>
      </c>
      <c r="D52" s="151">
        <f t="shared" si="11"/>
        <v>558.3333333333334</v>
      </c>
      <c r="E52" s="110">
        <f>'PENTA2 Resumen'!P21</f>
        <v>172</v>
      </c>
      <c r="F52" s="181">
        <f t="shared" si="12"/>
        <v>716.6666666666666</v>
      </c>
      <c r="G52" s="110">
        <f>'PENTA3 Resumen'!P21</f>
        <v>166</v>
      </c>
      <c r="H52" s="131">
        <f t="shared" si="13"/>
        <v>691.6666666666666</v>
      </c>
      <c r="I52" s="110">
        <f>'ROTAVIRUS1 Resumen'!P21</f>
        <v>133</v>
      </c>
      <c r="J52" s="151">
        <f t="shared" si="14"/>
        <v>554.1666666666666</v>
      </c>
      <c r="K52" s="111">
        <f>'ROTAVIRUS2 Resumen'!P21</f>
        <v>171</v>
      </c>
      <c r="L52" s="181">
        <f t="shared" si="15"/>
        <v>712.5</v>
      </c>
      <c r="M52" s="110">
        <f>'TRIPLEVIRAL Resumen'!B21</f>
        <v>24</v>
      </c>
      <c r="N52" s="110">
        <f>'TRIPLEVIRAL Resumen'!P21</f>
        <v>229</v>
      </c>
      <c r="O52" s="151">
        <f t="shared" si="16"/>
        <v>954.1666666666666</v>
      </c>
      <c r="P52" s="110">
        <f>'F.AMARILLA Resumen'!P21</f>
        <v>229</v>
      </c>
      <c r="Q52" s="131">
        <f t="shared" si="17"/>
        <v>954.1666666666666</v>
      </c>
      <c r="R52" s="110">
        <f>'HEPATITIS Resumen'!P21</f>
        <v>229</v>
      </c>
      <c r="S52" s="151">
        <f t="shared" si="18"/>
        <v>954.1666666666666</v>
      </c>
      <c r="T52" s="110">
        <f>'R.NEUMOCOCO Resumen'!P21</f>
        <v>229</v>
      </c>
      <c r="U52" s="151">
        <f t="shared" si="10"/>
        <v>954.1666666666666</v>
      </c>
      <c r="V52" s="110">
        <f>'R2.DPT Resumen'!B21</f>
        <v>24</v>
      </c>
      <c r="W52" s="110">
        <f>'R2.DPT Resumen'!P21</f>
        <v>320</v>
      </c>
      <c r="X52" s="151">
        <f t="shared" si="19"/>
        <v>1333.3333333333333</v>
      </c>
    </row>
    <row r="53" spans="1:24" ht="16.5" customHeight="1">
      <c r="A53" s="112" t="s">
        <v>74</v>
      </c>
      <c r="B53" s="110">
        <f>'PENTA1 Resumen'!B24</f>
        <v>174</v>
      </c>
      <c r="C53" s="111">
        <f>'PENTA1 Resumen'!P24</f>
        <v>226</v>
      </c>
      <c r="D53" s="131">
        <f t="shared" si="11"/>
        <v>129.88505747126436</v>
      </c>
      <c r="E53" s="110">
        <f>'PENTA2 Resumen'!P24</f>
        <v>271</v>
      </c>
      <c r="F53" s="131">
        <f t="shared" si="12"/>
        <v>155.7471264367816</v>
      </c>
      <c r="G53" s="110">
        <f>'PENTA3 Resumen'!P24</f>
        <v>295</v>
      </c>
      <c r="H53" s="131">
        <f t="shared" si="13"/>
        <v>169.54022988505747</v>
      </c>
      <c r="I53" s="110">
        <f>'ROTAVIRUS1 Resumen'!P24</f>
        <v>218</v>
      </c>
      <c r="J53" s="131">
        <f t="shared" si="14"/>
        <v>125.28735632183908</v>
      </c>
      <c r="K53" s="111">
        <f>'ROTAVIRUS2 Resumen'!P24</f>
        <v>268</v>
      </c>
      <c r="L53" s="131">
        <f t="shared" si="15"/>
        <v>154.02298850574712</v>
      </c>
      <c r="M53" s="110">
        <f>'TRIPLEVIRAL Resumen'!B24</f>
        <v>225</v>
      </c>
      <c r="N53" s="110">
        <f>'TRIPLEVIRAL Resumen'!P24</f>
        <v>581</v>
      </c>
      <c r="O53" s="131">
        <f t="shared" si="16"/>
        <v>258.22222222222223</v>
      </c>
      <c r="P53" s="110">
        <f>'F.AMARILLA Resumen'!P24</f>
        <v>580</v>
      </c>
      <c r="Q53" s="131">
        <f t="shared" si="17"/>
        <v>257.77777777777777</v>
      </c>
      <c r="R53" s="110">
        <f>'HEPATITIS Resumen'!P24</f>
        <v>579</v>
      </c>
      <c r="S53" s="131">
        <f t="shared" si="18"/>
        <v>257.3333333333333</v>
      </c>
      <c r="T53" s="110">
        <f>'R.NEUMOCOCO Resumen'!P24</f>
        <v>580</v>
      </c>
      <c r="U53" s="131">
        <f t="shared" si="10"/>
        <v>257.77777777777777</v>
      </c>
      <c r="V53" s="110">
        <f>'R2.DPT Resumen'!B24</f>
        <v>280</v>
      </c>
      <c r="W53" s="110">
        <f>'R2.DPT Resumen'!P24</f>
        <v>319</v>
      </c>
      <c r="X53" s="131">
        <f t="shared" si="19"/>
        <v>113.92857142857143</v>
      </c>
    </row>
    <row r="54" spans="1:24" ht="16.5" customHeight="1">
      <c r="A54" s="117" t="s">
        <v>91</v>
      </c>
      <c r="B54" s="118">
        <f>SUM(B52:B53)</f>
        <v>198</v>
      </c>
      <c r="C54" s="118">
        <f>SUM(C52:C53)</f>
        <v>360</v>
      </c>
      <c r="D54" s="131">
        <f t="shared" si="11"/>
        <v>181.8181818181818</v>
      </c>
      <c r="E54" s="118">
        <f>SUM(E52:E53)</f>
        <v>443</v>
      </c>
      <c r="F54" s="131">
        <f t="shared" si="12"/>
        <v>223.73737373737373</v>
      </c>
      <c r="G54" s="118">
        <f>SUM(G52:G53)</f>
        <v>461</v>
      </c>
      <c r="H54" s="131">
        <f t="shared" si="13"/>
        <v>232.82828282828282</v>
      </c>
      <c r="I54" s="118">
        <f>SUM(I52:I53)</f>
        <v>351</v>
      </c>
      <c r="J54" s="131">
        <f t="shared" si="14"/>
        <v>177.27272727272728</v>
      </c>
      <c r="K54" s="118">
        <f>SUM(K52:K53)</f>
        <v>439</v>
      </c>
      <c r="L54" s="131">
        <f t="shared" si="15"/>
        <v>221.7171717171717</v>
      </c>
      <c r="M54" s="118">
        <f>SUM(M52:M53)</f>
        <v>249</v>
      </c>
      <c r="N54" s="118">
        <f>SUM(N52:N53)</f>
        <v>810</v>
      </c>
      <c r="O54" s="149">
        <f>N54*100/M54</f>
        <v>325.30120481927713</v>
      </c>
      <c r="P54" s="118">
        <f>SUM(P52:P53)</f>
        <v>809</v>
      </c>
      <c r="Q54" s="181">
        <f t="shared" si="17"/>
        <v>324.8995983935743</v>
      </c>
      <c r="R54" s="118">
        <f>SUM(R52:R53)</f>
        <v>808</v>
      </c>
      <c r="S54" s="181">
        <f t="shared" si="18"/>
        <v>324.4979919678715</v>
      </c>
      <c r="T54" s="118">
        <f>SUM(T52:T53)</f>
        <v>809</v>
      </c>
      <c r="U54" s="181">
        <f t="shared" si="10"/>
        <v>324.8995983935743</v>
      </c>
      <c r="V54" s="118">
        <f>SUM(V52:V53)</f>
        <v>304</v>
      </c>
      <c r="W54" s="118">
        <f>SUM(W52:W53)</f>
        <v>639</v>
      </c>
      <c r="X54" s="151">
        <f t="shared" si="19"/>
        <v>210.19736842105263</v>
      </c>
    </row>
    <row r="55" spans="1:24" ht="16.5" customHeight="1">
      <c r="A55" s="112" t="s">
        <v>31</v>
      </c>
      <c r="B55" s="110">
        <f>'PENTA1 Resumen'!B25</f>
        <v>1799</v>
      </c>
      <c r="C55" s="111">
        <f>'PENTA1 Resumen'!P25</f>
        <v>201</v>
      </c>
      <c r="D55" s="131">
        <f t="shared" si="11"/>
        <v>11.172873818788215</v>
      </c>
      <c r="E55" s="110">
        <f>'PENTA2 Resumen'!P25</f>
        <v>276</v>
      </c>
      <c r="F55" s="151">
        <f t="shared" si="12"/>
        <v>15.341856586992774</v>
      </c>
      <c r="G55" s="110">
        <f>'PENTA3 Resumen'!P25</f>
        <v>996</v>
      </c>
      <c r="H55" s="151">
        <f t="shared" si="13"/>
        <v>55.364091161756534</v>
      </c>
      <c r="I55" s="110">
        <f>'ROTAVIRUS1 Resumen'!P25</f>
        <v>189</v>
      </c>
      <c r="J55" s="131">
        <f t="shared" si="14"/>
        <v>10.505836575875486</v>
      </c>
      <c r="K55" s="111">
        <f>'ROTAVIRUS2 Resumen'!P25</f>
        <v>260</v>
      </c>
      <c r="L55" s="131">
        <f t="shared" si="15"/>
        <v>14.452473596442468</v>
      </c>
      <c r="M55" s="110">
        <f>'TRIPLEVIRAL Resumen'!B25</f>
        <v>1375</v>
      </c>
      <c r="N55" s="110">
        <f>'TRIPLEVIRAL Resumen'!P25</f>
        <v>1129</v>
      </c>
      <c r="O55" s="151">
        <f t="shared" si="16"/>
        <v>82.10909090909091</v>
      </c>
      <c r="P55" s="110">
        <f>'F.AMARILLA Resumen'!P25</f>
        <v>1130</v>
      </c>
      <c r="Q55" s="151">
        <f t="shared" si="17"/>
        <v>82.18181818181819</v>
      </c>
      <c r="R55" s="110">
        <f>'HEPATITIS Resumen'!P25</f>
        <v>1129</v>
      </c>
      <c r="S55" s="178">
        <f t="shared" si="18"/>
        <v>82.10909090909091</v>
      </c>
      <c r="T55" s="110">
        <f>'R.NEUMOCOCO Resumen'!P25</f>
        <v>1129</v>
      </c>
      <c r="U55" s="178">
        <f t="shared" si="10"/>
        <v>82.10909090909091</v>
      </c>
      <c r="V55" s="110">
        <f>'R2.DPT Resumen'!B25</f>
        <v>1500</v>
      </c>
      <c r="W55" s="110">
        <f>'R2.DPT Resumen'!P25</f>
        <v>449</v>
      </c>
      <c r="X55" s="131">
        <f t="shared" si="19"/>
        <v>29.933333333333334</v>
      </c>
    </row>
    <row r="56" spans="1:24" ht="16.5" customHeight="1" thickBot="1">
      <c r="A56" s="112" t="s">
        <v>41</v>
      </c>
      <c r="B56" s="110">
        <f>'PENTA1 Resumen'!B26</f>
        <v>0</v>
      </c>
      <c r="C56" s="111">
        <f>'PENTA1 Resumen'!P26</f>
        <v>0</v>
      </c>
      <c r="D56" s="132" t="e">
        <f t="shared" si="11"/>
        <v>#DIV/0!</v>
      </c>
      <c r="E56" s="110">
        <f>'PENTA2 Resumen'!P26</f>
        <v>0</v>
      </c>
      <c r="F56" s="131" t="e">
        <f t="shared" si="12"/>
        <v>#DIV/0!</v>
      </c>
      <c r="G56" s="110">
        <f>'PENTA3 Resumen'!P26</f>
        <v>0</v>
      </c>
      <c r="H56" s="131" t="e">
        <f t="shared" si="13"/>
        <v>#DIV/0!</v>
      </c>
      <c r="I56" s="110">
        <f>'ROTAVIRUS1 Resumen'!P26</f>
        <v>0</v>
      </c>
      <c r="J56" s="131" t="e">
        <f t="shared" si="14"/>
        <v>#DIV/0!</v>
      </c>
      <c r="K56" s="111">
        <f>'ROTAVIRUS2 Resumen'!P26</f>
        <v>0</v>
      </c>
      <c r="L56" s="132" t="e">
        <f t="shared" si="15"/>
        <v>#DIV/0!</v>
      </c>
      <c r="M56" s="110">
        <f>'TRIPLEVIRAL Resumen'!B26</f>
        <v>0</v>
      </c>
      <c r="N56" s="110">
        <f>'TRIPLEVIRAL Resumen'!P26</f>
        <v>0</v>
      </c>
      <c r="O56" s="132" t="e">
        <f t="shared" si="16"/>
        <v>#DIV/0!</v>
      </c>
      <c r="P56" s="110">
        <f>'F.AMARILLA Resumen'!P26</f>
        <v>0</v>
      </c>
      <c r="Q56" s="132" t="e">
        <f t="shared" si="17"/>
        <v>#DIV/0!</v>
      </c>
      <c r="R56" s="110">
        <f>'HEPATITIS Resumen'!P26</f>
        <v>0</v>
      </c>
      <c r="S56" s="132" t="e">
        <f t="shared" si="18"/>
        <v>#DIV/0!</v>
      </c>
      <c r="T56" s="110">
        <f>'R.NEUMOCOCO Resumen'!P26</f>
        <v>0</v>
      </c>
      <c r="U56" s="132" t="e">
        <f t="shared" si="10"/>
        <v>#DIV/0!</v>
      </c>
      <c r="V56" s="110">
        <f>'R2.DPT Resumen'!B26</f>
        <v>0</v>
      </c>
      <c r="W56" s="110">
        <f>'R2.DPT Resumen'!P26</f>
        <v>0</v>
      </c>
      <c r="X56" s="131" t="e">
        <f t="shared" si="19"/>
        <v>#DIV/0!</v>
      </c>
    </row>
    <row r="57" spans="1:24" ht="21" thickBot="1">
      <c r="A57" s="124" t="s">
        <v>76</v>
      </c>
      <c r="B57" s="125">
        <f>B33+B34+B35+B36+B38+B39+B40+B42+B43+B44+B45+B46+B47+B49+B50+B51+B52+B53+B55+B56</f>
        <v>7739</v>
      </c>
      <c r="C57" s="126">
        <f>C33+C34+C35+C36+C38+C39+C40+C42+C43+C44+C45+C46+C47+C49+C50+C51+C52+C53+C55+C56</f>
        <v>4086</v>
      </c>
      <c r="D57" s="133">
        <f t="shared" si="11"/>
        <v>52.79751905930999</v>
      </c>
      <c r="E57" s="126">
        <f>E33+E34+E35+E36+E38+E39+E40+E42+E43+E44+E45+E46+E47+E49+E50+E51+E52+E53+E55+E56</f>
        <v>4728</v>
      </c>
      <c r="F57" s="185">
        <f>E57*100/B57</f>
        <v>61.09316449153638</v>
      </c>
      <c r="G57" s="126">
        <f>G33+G34+G35+G36+G38+G39+G40+G42+G43+G44+G45+G46+G47+G49+G50+G51+G52+G53+G55+G56</f>
        <v>5542</v>
      </c>
      <c r="H57" s="133">
        <f t="shared" si="13"/>
        <v>71.61131929189818</v>
      </c>
      <c r="I57" s="126">
        <f>I33+I34+I35+I36+I38+I39+I40+I42+I43+I44+I45+I46+I47+I49+I50+I51+I52+I53+I55+I56</f>
        <v>4196</v>
      </c>
      <c r="J57" s="133">
        <f t="shared" si="14"/>
        <v>54.21889132962915</v>
      </c>
      <c r="K57" s="127">
        <f>K33+K34+K35+K36+K38+K39+K40+K42+K43+K44+K45+K46+K47+K49+K50+K51+K52+K53+K55+K56</f>
        <v>4754</v>
      </c>
      <c r="L57" s="184">
        <f t="shared" si="15"/>
        <v>61.429125209975446</v>
      </c>
      <c r="M57" s="128">
        <f>M33+M34+M35+M36+M38+M39+M40+M42+M43+M44+M45+M46+M47+M49+M50+M51+M52+M53+M55+M56</f>
        <v>7149</v>
      </c>
      <c r="N57" s="126">
        <f>N33+N34+N35+N36+N38+N39+N40+N42+N43+N44+N45+N46+N47+N49+N50+N51+N52+N53+N55+N56</f>
        <v>7761</v>
      </c>
      <c r="O57" s="180">
        <f t="shared" si="16"/>
        <v>108.56063785144775</v>
      </c>
      <c r="P57" s="127">
        <f>P33+P34+P35+P36+P38+P39+P40+P42+P43+P44+P45+P46+P47+P49+P50+P51+P52+P53+P55+P56</f>
        <v>7768</v>
      </c>
      <c r="Q57" s="180">
        <f t="shared" si="17"/>
        <v>108.65855364386627</v>
      </c>
      <c r="R57" s="127">
        <f>R33+R34+R35+R36+R38+R39+R40+R42+R43+R44+R45+R46+R47+R49+R50+R51+R52+R53+R55+R56</f>
        <v>7804</v>
      </c>
      <c r="S57" s="180">
        <f t="shared" si="18"/>
        <v>109.16212057630437</v>
      </c>
      <c r="T57" s="127">
        <f>T33+T34+T35+T36+T38+T39+T40+T42+T43+T44+T45+T46+T47+T49+T50+T51+T52+T53+T55+T56</f>
        <v>7768</v>
      </c>
      <c r="U57" s="180">
        <f t="shared" si="10"/>
        <v>108.65855364386627</v>
      </c>
      <c r="V57" s="128">
        <f>V33+V34+V35+V36+V38+V39+V40+V42+V43+V44+V45+V46+V47+V49+V50+V51+V52+V53+V55+V56</f>
        <v>8461</v>
      </c>
      <c r="W57" s="130">
        <f>W33+W34+W35+W36+W38+W39+W40+W42+W43+W44+W45+W46+W47+W49+W50+W51+W52+W53+W55+W56</f>
        <v>6349</v>
      </c>
      <c r="X57" s="142">
        <f t="shared" si="19"/>
        <v>75.03841153527952</v>
      </c>
    </row>
    <row r="58" spans="11:23" ht="12.75">
      <c r="K58" s="82"/>
      <c r="L58" s="82"/>
      <c r="M58" s="82"/>
      <c r="N58" s="82"/>
      <c r="O58" s="82"/>
      <c r="P58" s="82"/>
      <c r="Q58" s="82"/>
      <c r="R58" s="82"/>
      <c r="S58" s="82"/>
      <c r="T58" s="82"/>
      <c r="U58" s="82"/>
      <c r="V58" s="82"/>
      <c r="W58" s="82"/>
    </row>
    <row r="59" spans="11:23" ht="12.75">
      <c r="K59" s="82"/>
      <c r="L59" s="82"/>
      <c r="M59" s="82"/>
      <c r="N59" s="82"/>
      <c r="O59" s="82"/>
      <c r="P59" s="82"/>
      <c r="Q59" s="82"/>
      <c r="R59" s="82"/>
      <c r="S59" s="82"/>
      <c r="T59" s="82"/>
      <c r="U59" s="82"/>
      <c r="V59" s="82"/>
      <c r="W59" s="82"/>
    </row>
    <row r="60" ht="12.75">
      <c r="C60" s="82"/>
    </row>
  </sheetData>
  <sheetProtection/>
  <mergeCells count="9">
    <mergeCell ref="Z2:AB2"/>
    <mergeCell ref="Z4:AB4"/>
    <mergeCell ref="A1:U1"/>
    <mergeCell ref="A2:U2"/>
    <mergeCell ref="A31:U31"/>
    <mergeCell ref="Z32:AB32"/>
    <mergeCell ref="Z3:AB3"/>
    <mergeCell ref="Z31:AB31"/>
    <mergeCell ref="A30:U30"/>
  </mergeCells>
  <conditionalFormatting sqref="O33:O57 D33:D57 Q33:Q57 S33:S57 U33:U57 L33:L57 Q4:Q28 O4:O28 S4:S28 U4:U28 F33:F57 H33:H57 J33:J57 D4:D28 F4:F28 H4:H28 J4:J28 L4:L28">
    <cfRule type="cellIs" priority="33" dxfId="2" operator="greaterThanOrEqual" stopIfTrue="1">
      <formula>$AB$5</formula>
    </cfRule>
  </conditionalFormatting>
  <conditionalFormatting sqref="O33:O57 D33:D57 Q33:Q57 S33:S57 U33:U57 L33:L57 Q4:Q28 O4:O28 S4:S28 U4:U28 F33:F57 H33:H57 J33:J57 D4:D28 F4:F28 H4:H28 J4:J28 L4:L28">
    <cfRule type="cellIs" priority="32" dxfId="1" operator="between" stopIfTrue="1">
      <formula>$AA$6</formula>
      <formula>$AB$6</formula>
    </cfRule>
  </conditionalFormatting>
  <conditionalFormatting sqref="O33:O57 D33:D57 Q33:Q57 S33:S57 U33:U57 L33:L57 Q4:Q28 O4:O28 S4:S28 U4:U28 F33:F57 H33:H57 J33:J57 D4:D28 F4:F28 H4:H28 J4:J28 L4:L28">
    <cfRule type="cellIs" priority="31" dxfId="0" operator="lessThanOrEqual" stopIfTrue="1">
      <formula>$AA$7</formula>
    </cfRule>
  </conditionalFormatting>
  <conditionalFormatting sqref="X4:X27">
    <cfRule type="cellIs" priority="27" dxfId="2" operator="greaterThanOrEqual" stopIfTrue="1">
      <formula>$AB$5</formula>
    </cfRule>
  </conditionalFormatting>
  <conditionalFormatting sqref="X4:X27">
    <cfRule type="cellIs" priority="26" dxfId="1" operator="between" stopIfTrue="1">
      <formula>$AA$6</formula>
      <formula>$AB$6</formula>
    </cfRule>
  </conditionalFormatting>
  <conditionalFormatting sqref="X4:X27">
    <cfRule type="cellIs" priority="25" dxfId="0" operator="lessThanOrEqual" stopIfTrue="1">
      <formula>$AA$7</formula>
    </cfRule>
  </conditionalFormatting>
  <conditionalFormatting sqref="X57">
    <cfRule type="cellIs" priority="6" dxfId="2" operator="greaterThanOrEqual" stopIfTrue="1">
      <formula>$AB$5</formula>
    </cfRule>
  </conditionalFormatting>
  <conditionalFormatting sqref="X57">
    <cfRule type="cellIs" priority="5" dxfId="1" operator="between" stopIfTrue="1">
      <formula>$AA$6</formula>
      <formula>$AB$6</formula>
    </cfRule>
  </conditionalFormatting>
  <conditionalFormatting sqref="X57">
    <cfRule type="cellIs" priority="4" dxfId="0" operator="lessThanOrEqual" stopIfTrue="1">
      <formula>$AA$7</formula>
    </cfRule>
  </conditionalFormatting>
  <conditionalFormatting sqref="X28">
    <cfRule type="cellIs" priority="21" dxfId="2" operator="greaterThanOrEqual" stopIfTrue="1">
      <formula>$AB$5</formula>
    </cfRule>
  </conditionalFormatting>
  <conditionalFormatting sqref="X28">
    <cfRule type="cellIs" priority="20" dxfId="1" operator="between" stopIfTrue="1">
      <formula>$AA$6</formula>
      <formula>$AB$6</formula>
    </cfRule>
  </conditionalFormatting>
  <conditionalFormatting sqref="X28">
    <cfRule type="cellIs" priority="19" dxfId="0" operator="lessThanOrEqual" stopIfTrue="1">
      <formula>$AA$7</formula>
    </cfRule>
  </conditionalFormatting>
  <conditionalFormatting sqref="X33:X56">
    <cfRule type="cellIs" priority="9" dxfId="2" operator="greaterThanOrEqual" stopIfTrue="1">
      <formula>$AB$5</formula>
    </cfRule>
  </conditionalFormatting>
  <conditionalFormatting sqref="X33:X56">
    <cfRule type="cellIs" priority="8" dxfId="1" operator="between" stopIfTrue="1">
      <formula>$AA$6</formula>
      <formula>$AB$6</formula>
    </cfRule>
  </conditionalFormatting>
  <conditionalFormatting sqref="X33:X56">
    <cfRule type="cellIs" priority="7" dxfId="0" operator="lessThanOrEqual" stopIfTrue="1">
      <formula>$AA$7</formula>
    </cfRule>
  </conditionalFormatting>
  <printOptions horizontalCentered="1" verticalCentered="1"/>
  <pageMargins left="0.1968503937007874" right="0.1968503937007874" top="0.1968503937007874" bottom="0.1968503937007874" header="0.31496062992125984" footer="0.31496062992125984"/>
  <pageSetup horizontalDpi="1200" verticalDpi="1200" orientation="landscape" scale="85" r:id="rId1"/>
  <rowBreaks count="2" manualBreakCount="2">
    <brk id="28" max="255" man="1"/>
    <brk id="57" max="255" man="1"/>
  </rowBreaks>
</worksheet>
</file>

<file path=xl/worksheets/sheet24.xml><?xml version="1.0" encoding="utf-8"?>
<worksheet xmlns="http://schemas.openxmlformats.org/spreadsheetml/2006/main" xmlns:r="http://schemas.openxmlformats.org/officeDocument/2006/relationships">
  <sheetPr>
    <tabColor theme="9" tint="-0.24997000396251678"/>
  </sheetPr>
  <dimension ref="A2:N22"/>
  <sheetViews>
    <sheetView zoomScale="91" zoomScaleNormal="91" workbookViewId="0" topLeftCell="A1">
      <selection activeCell="C17" sqref="C17"/>
    </sheetView>
  </sheetViews>
  <sheetFormatPr defaultColWidth="11.421875" defaultRowHeight="12.75"/>
  <cols>
    <col min="1" max="1" width="17.8515625" style="43" customWidth="1"/>
    <col min="2" max="2" width="34.140625" style="45" customWidth="1"/>
    <col min="3" max="3" width="18.00390625" style="43" customWidth="1"/>
    <col min="4" max="4" width="10.140625" style="95" customWidth="1"/>
    <col min="5" max="5" width="11.57421875" style="43" customWidth="1"/>
    <col min="6" max="6" width="12.421875" style="42" bestFit="1" customWidth="1"/>
    <col min="7" max="7" width="10.140625" style="43" customWidth="1"/>
    <col min="8" max="8" width="12.421875" style="42" bestFit="1" customWidth="1"/>
    <col min="9" max="9" width="9.57421875" style="43" customWidth="1"/>
    <col min="10" max="10" width="11.7109375" style="42" bestFit="1" customWidth="1"/>
    <col min="11" max="11" width="12.28125" style="43" customWidth="1"/>
    <col min="12" max="12" width="12.421875" style="42" bestFit="1" customWidth="1"/>
    <col min="13" max="13" width="12.57421875" style="43" customWidth="1"/>
    <col min="14" max="14" width="12.421875" style="42" bestFit="1" customWidth="1"/>
    <col min="15" max="15" width="13.421875" style="43" bestFit="1" customWidth="1"/>
    <col min="16" max="16" width="15.28125" style="43" bestFit="1" customWidth="1"/>
    <col min="17" max="17" width="9.8515625" style="43" bestFit="1" customWidth="1"/>
    <col min="18" max="18" width="19.8515625" style="43" bestFit="1" customWidth="1"/>
    <col min="19" max="19" width="9.8515625" style="43" bestFit="1" customWidth="1"/>
    <col min="20" max="20" width="14.140625" style="43" bestFit="1" customWidth="1"/>
    <col min="21" max="21" width="9.8515625" style="43" bestFit="1" customWidth="1"/>
    <col min="22" max="22" width="15.00390625" style="43" bestFit="1" customWidth="1"/>
    <col min="23" max="23" width="9.8515625" style="43" bestFit="1" customWidth="1"/>
    <col min="24" max="16384" width="11.421875" style="43" customWidth="1"/>
  </cols>
  <sheetData>
    <row r="2" spans="1:14" ht="27">
      <c r="A2" s="47" t="s">
        <v>0</v>
      </c>
      <c r="B2" s="47" t="s">
        <v>1</v>
      </c>
      <c r="C2" s="47" t="s">
        <v>2</v>
      </c>
      <c r="D2" s="96" t="s">
        <v>65</v>
      </c>
      <c r="E2" s="47" t="s">
        <v>112</v>
      </c>
      <c r="F2" s="47" t="s">
        <v>66</v>
      </c>
      <c r="G2" s="47" t="s">
        <v>113</v>
      </c>
      <c r="H2" s="47" t="s">
        <v>66</v>
      </c>
      <c r="I2" s="47" t="s">
        <v>114</v>
      </c>
      <c r="J2" s="47" t="s">
        <v>66</v>
      </c>
      <c r="K2" s="47" t="s">
        <v>115</v>
      </c>
      <c r="L2" s="47" t="s">
        <v>66</v>
      </c>
      <c r="M2" s="47" t="s">
        <v>116</v>
      </c>
      <c r="N2" s="47" t="s">
        <v>66</v>
      </c>
    </row>
    <row r="3" spans="1:14" ht="18">
      <c r="A3" s="46" t="s">
        <v>44</v>
      </c>
      <c r="B3" s="85" t="s">
        <v>67</v>
      </c>
      <c r="C3" s="46" t="s">
        <v>44</v>
      </c>
      <c r="D3" s="94">
        <f>PENTA1!D3</f>
        <v>80</v>
      </c>
      <c r="E3" s="44">
        <f>PENTA1!R3</f>
        <v>64</v>
      </c>
      <c r="F3" s="41">
        <f>PENTA1!S3</f>
        <v>0.8</v>
      </c>
      <c r="G3" s="44">
        <f>PENTA2!R3</f>
        <v>107</v>
      </c>
      <c r="H3" s="41">
        <f>PENTA2!S3</f>
        <v>1.3375</v>
      </c>
      <c r="I3" s="44">
        <f>PENTA3!R3</f>
        <v>148</v>
      </c>
      <c r="J3" s="41">
        <f>PENTA3!S3</f>
        <v>1.85</v>
      </c>
      <c r="K3" s="44">
        <f>ROTAVIRUS1!R3</f>
        <v>61</v>
      </c>
      <c r="L3" s="41">
        <f>ROTAVIRUS1!S3</f>
        <v>0.7625</v>
      </c>
      <c r="M3" s="44">
        <f>ROTAVIRUS2!R3</f>
        <v>104</v>
      </c>
      <c r="N3" s="41">
        <f>ROTAVIRUS2!S3</f>
        <v>1.3</v>
      </c>
    </row>
    <row r="4" spans="1:14" ht="18">
      <c r="A4" s="46" t="s">
        <v>30</v>
      </c>
      <c r="B4" s="85" t="s">
        <v>3</v>
      </c>
      <c r="C4" s="46" t="s">
        <v>30</v>
      </c>
      <c r="D4" s="94">
        <f>PENTA1!D4</f>
        <v>125</v>
      </c>
      <c r="E4" s="44">
        <f>PENTA1!R4</f>
        <v>32</v>
      </c>
      <c r="F4" s="41">
        <f>PENTA1!S4</f>
        <v>0.256</v>
      </c>
      <c r="G4" s="44">
        <f>PENTA2!R4</f>
        <v>32</v>
      </c>
      <c r="H4" s="41">
        <f>PENTA2!S4</f>
        <v>0.256</v>
      </c>
      <c r="I4" s="44">
        <f>PENTA3!R4</f>
        <v>48</v>
      </c>
      <c r="J4" s="41">
        <f>PENTA3!S4</f>
        <v>0.384</v>
      </c>
      <c r="K4" s="44">
        <f>ROTAVIRUS1!R4</f>
        <v>32</v>
      </c>
      <c r="L4" s="41">
        <f>ROTAVIRUS1!S4</f>
        <v>0.256</v>
      </c>
      <c r="M4" s="44">
        <f>ROTAVIRUS2!R4</f>
        <v>39</v>
      </c>
      <c r="N4" s="41">
        <f>ROTAVIRUS2!S4</f>
        <v>0.312</v>
      </c>
    </row>
    <row r="5" spans="1:14" ht="18">
      <c r="A5" s="46" t="s">
        <v>39</v>
      </c>
      <c r="B5" s="137" t="s">
        <v>140</v>
      </c>
      <c r="C5" s="46" t="s">
        <v>39</v>
      </c>
      <c r="D5" s="94">
        <f>PENTA1!D5</f>
        <v>218</v>
      </c>
      <c r="E5" s="44">
        <f>PENTA1!R5</f>
        <v>129</v>
      </c>
      <c r="F5" s="41">
        <f>PENTA1!S5</f>
        <v>0.591743119266055</v>
      </c>
      <c r="G5" s="44">
        <f>PENTA2!R5</f>
        <v>141</v>
      </c>
      <c r="H5" s="41">
        <f>PENTA2!S5</f>
        <v>0.6467889908256881</v>
      </c>
      <c r="I5" s="44">
        <f>PENTA3!R5</f>
        <v>153</v>
      </c>
      <c r="J5" s="41">
        <f>PENTA3!S5</f>
        <v>0.7018348623853211</v>
      </c>
      <c r="K5" s="44">
        <f>ROTAVIRUS1!R5</f>
        <v>120</v>
      </c>
      <c r="L5" s="41">
        <f>ROTAVIRUS1!S5</f>
        <v>0.5504587155963303</v>
      </c>
      <c r="M5" s="44">
        <f>ROTAVIRUS2!R5</f>
        <v>137</v>
      </c>
      <c r="N5" s="41">
        <f>ROTAVIRUS2!S5</f>
        <v>0.6284403669724771</v>
      </c>
    </row>
    <row r="6" spans="1:14" ht="25.5">
      <c r="A6" s="46" t="s">
        <v>38</v>
      </c>
      <c r="B6" s="85" t="s">
        <v>73</v>
      </c>
      <c r="C6" s="46" t="s">
        <v>38</v>
      </c>
      <c r="D6" s="94">
        <f>PENTA1!D6</f>
        <v>1602</v>
      </c>
      <c r="E6" s="44">
        <f>PENTA1!R6</f>
        <v>898</v>
      </c>
      <c r="F6" s="41">
        <f>PENTA1!S6</f>
        <v>0.5605493133583022</v>
      </c>
      <c r="G6" s="44">
        <f>PENTA2!R6</f>
        <v>845</v>
      </c>
      <c r="H6" s="41">
        <f>PENTA2!S6</f>
        <v>0.5274656679151061</v>
      </c>
      <c r="I6" s="44">
        <f>PENTA3!R6</f>
        <v>866</v>
      </c>
      <c r="J6" s="41">
        <f>PENTA3!S6</f>
        <v>0.5405742821473158</v>
      </c>
      <c r="K6" s="44">
        <f>ROTAVIRUS1!R6</f>
        <v>871</v>
      </c>
      <c r="L6" s="41">
        <f>ROTAVIRUS1!S6</f>
        <v>0.5436953807740325</v>
      </c>
      <c r="M6" s="44">
        <f>ROTAVIRUS2!R6</f>
        <v>825</v>
      </c>
      <c r="N6" s="41">
        <f>ROTAVIRUS2!S6</f>
        <v>0.5149812734082397</v>
      </c>
    </row>
    <row r="7" spans="1:14" ht="18">
      <c r="A7" s="46" t="s">
        <v>45</v>
      </c>
      <c r="B7" s="85" t="s">
        <v>82</v>
      </c>
      <c r="C7" s="46" t="s">
        <v>45</v>
      </c>
      <c r="D7" s="94">
        <f>PENTA1!D7</f>
        <v>626</v>
      </c>
      <c r="E7" s="44">
        <f>PENTA1!R7</f>
        <v>108</v>
      </c>
      <c r="F7" s="41">
        <f>PENTA1!S7</f>
        <v>0.17252396166134185</v>
      </c>
      <c r="G7" s="44">
        <f>PENTA2!R7</f>
        <v>183</v>
      </c>
      <c r="H7" s="41">
        <f>PENTA2!S7</f>
        <v>0.29233226837060705</v>
      </c>
      <c r="I7" s="44">
        <f>PENTA3!R7</f>
        <v>172</v>
      </c>
      <c r="J7" s="41">
        <f>PENTA3!S7</f>
        <v>0.2747603833865815</v>
      </c>
      <c r="K7" s="44">
        <f>ROTAVIRUS1!R7</f>
        <v>105</v>
      </c>
      <c r="L7" s="41">
        <f>ROTAVIRUS1!S7</f>
        <v>0.16773162939297126</v>
      </c>
      <c r="M7" s="44">
        <f>ROTAVIRUS2!R7</f>
        <v>172</v>
      </c>
      <c r="N7" s="41">
        <f>ROTAVIRUS2!S7</f>
        <v>0.2747603833865815</v>
      </c>
    </row>
    <row r="8" spans="1:14" ht="18">
      <c r="A8" s="46" t="s">
        <v>43</v>
      </c>
      <c r="B8" s="85" t="s">
        <v>68</v>
      </c>
      <c r="C8" s="46" t="s">
        <v>43</v>
      </c>
      <c r="D8" s="94">
        <f>PENTA1!D8</f>
        <v>324</v>
      </c>
      <c r="E8" s="44">
        <f>PENTA1!R8</f>
        <v>156</v>
      </c>
      <c r="F8" s="41">
        <f>PENTA1!S8</f>
        <v>0.48148148148148145</v>
      </c>
      <c r="G8" s="44">
        <f>PENTA2!R8</f>
        <v>165</v>
      </c>
      <c r="H8" s="41">
        <f>PENTA2!S8</f>
        <v>0.5092592592592593</v>
      </c>
      <c r="I8" s="44">
        <f>PENTA3!R8</f>
        <v>151</v>
      </c>
      <c r="J8" s="41">
        <f>PENTA3!S8</f>
        <v>0.4660493827160494</v>
      </c>
      <c r="K8" s="44">
        <f>ROTAVIRUS1!R8</f>
        <v>153</v>
      </c>
      <c r="L8" s="41">
        <f>ROTAVIRUS1!S8</f>
        <v>0.4722222222222222</v>
      </c>
      <c r="M8" s="44">
        <f>ROTAVIRUS2!R8</f>
        <v>145</v>
      </c>
      <c r="N8" s="41">
        <f>ROTAVIRUS2!S8</f>
        <v>0.44753086419753085</v>
      </c>
    </row>
    <row r="9" spans="1:14" ht="18">
      <c r="A9" s="46" t="s">
        <v>28</v>
      </c>
      <c r="B9" s="85" t="s">
        <v>69</v>
      </c>
      <c r="C9" s="46" t="s">
        <v>28</v>
      </c>
      <c r="D9" s="94">
        <f>PENTA1!D9</f>
        <v>877</v>
      </c>
      <c r="E9" s="44">
        <f>PENTA1!R9</f>
        <v>626</v>
      </c>
      <c r="F9" s="41">
        <f>PENTA1!S9</f>
        <v>0.7137970353477765</v>
      </c>
      <c r="G9" s="44">
        <f>PENTA2!R9</f>
        <v>710</v>
      </c>
      <c r="H9" s="41">
        <f>PENTA2!S9</f>
        <v>0.8095781071835804</v>
      </c>
      <c r="I9" s="44">
        <f>PENTA3!R9</f>
        <v>701</v>
      </c>
      <c r="J9" s="41">
        <f>PENTA3!S9</f>
        <v>0.7993158494868872</v>
      </c>
      <c r="K9" s="44">
        <f>ROTAVIRUS1!R9</f>
        <v>620</v>
      </c>
      <c r="L9" s="41">
        <f>ROTAVIRUS1!S9</f>
        <v>0.7069555302166477</v>
      </c>
      <c r="M9" s="44">
        <f>ROTAVIRUS2!R9</f>
        <v>703</v>
      </c>
      <c r="N9" s="41">
        <f>ROTAVIRUS2!S9</f>
        <v>0.8015963511972634</v>
      </c>
    </row>
    <row r="10" spans="1:14" ht="18">
      <c r="A10" s="46" t="s">
        <v>34</v>
      </c>
      <c r="B10" s="137" t="s">
        <v>141</v>
      </c>
      <c r="C10" s="46" t="s">
        <v>34</v>
      </c>
      <c r="D10" s="94">
        <f>PENTA1!D10</f>
        <v>144</v>
      </c>
      <c r="E10" s="44">
        <f>PENTA1!R10</f>
        <v>336</v>
      </c>
      <c r="F10" s="41">
        <f>PENTA1!S10</f>
        <v>2.3333333333333335</v>
      </c>
      <c r="G10" s="44">
        <f>PENTA2!R10</f>
        <v>337</v>
      </c>
      <c r="H10" s="41">
        <f>PENTA2!S10</f>
        <v>2.3402777777777777</v>
      </c>
      <c r="I10" s="44">
        <f>PENTA3!R10</f>
        <v>313</v>
      </c>
      <c r="J10" s="41">
        <f>PENTA3!S10</f>
        <v>2.173611111111111</v>
      </c>
      <c r="K10" s="44">
        <f>ROTAVIRUS1!R10</f>
        <v>326</v>
      </c>
      <c r="L10" s="41">
        <f>ROTAVIRUS1!S10</f>
        <v>2.263888888888889</v>
      </c>
      <c r="M10" s="44">
        <f>ROTAVIRUS2!R10</f>
        <v>330</v>
      </c>
      <c r="N10" s="41">
        <f>ROTAVIRUS2!S10</f>
        <v>2.2916666666666665</v>
      </c>
    </row>
    <row r="11" spans="1:14" ht="18">
      <c r="A11" s="46" t="s">
        <v>33</v>
      </c>
      <c r="B11" s="85" t="s">
        <v>70</v>
      </c>
      <c r="C11" s="46" t="s">
        <v>33</v>
      </c>
      <c r="D11" s="94">
        <f>PENTA1!D11</f>
        <v>125</v>
      </c>
      <c r="E11" s="44">
        <f>PENTA1!R11</f>
        <v>102</v>
      </c>
      <c r="F11" s="41">
        <f>PENTA1!S11</f>
        <v>0.816</v>
      </c>
      <c r="G11" s="44">
        <f>PENTA2!R11</f>
        <v>102</v>
      </c>
      <c r="H11" s="41">
        <f>PENTA2!S11</f>
        <v>0.816</v>
      </c>
      <c r="I11" s="44">
        <f>PENTA3!R11</f>
        <v>112</v>
      </c>
      <c r="J11" s="41">
        <f>PENTA3!S11</f>
        <v>0.896</v>
      </c>
      <c r="K11" s="44">
        <f>ROTAVIRUS1!R11</f>
        <v>103</v>
      </c>
      <c r="L11" s="41">
        <f>ROTAVIRUS1!S11</f>
        <v>0.824</v>
      </c>
      <c r="M11" s="44">
        <f>ROTAVIRUS2!R11</f>
        <v>101</v>
      </c>
      <c r="N11" s="41">
        <f>ROTAVIRUS2!S11</f>
        <v>0.808</v>
      </c>
    </row>
    <row r="12" spans="1:14" ht="18">
      <c r="A12" s="46" t="s">
        <v>32</v>
      </c>
      <c r="B12" s="85" t="s">
        <v>71</v>
      </c>
      <c r="C12" s="46" t="s">
        <v>32</v>
      </c>
      <c r="D12" s="94">
        <f>PENTA1!D12</f>
        <v>400</v>
      </c>
      <c r="E12" s="44">
        <f>PENTA1!R12</f>
        <v>155</v>
      </c>
      <c r="F12" s="41">
        <f>PENTA1!S12</f>
        <v>0.3875</v>
      </c>
      <c r="G12" s="44">
        <f>PENTA2!R12</f>
        <v>257</v>
      </c>
      <c r="H12" s="41">
        <f>PENTA2!S12</f>
        <v>0.6425</v>
      </c>
      <c r="I12" s="44">
        <f>PENTA3!R12</f>
        <v>310</v>
      </c>
      <c r="J12" s="41">
        <f>PENTA3!S12</f>
        <v>0.775</v>
      </c>
      <c r="K12" s="44">
        <f>ROTAVIRUS1!R12</f>
        <v>147</v>
      </c>
      <c r="L12" s="41">
        <f>ROTAVIRUS1!S12</f>
        <v>0.3675</v>
      </c>
      <c r="M12" s="44">
        <f>ROTAVIRUS2!R12</f>
        <v>254</v>
      </c>
      <c r="N12" s="41">
        <f>ROTAVIRUS2!S12</f>
        <v>0.635</v>
      </c>
    </row>
    <row r="13" spans="1:14" ht="18">
      <c r="A13" s="46" t="s">
        <v>40</v>
      </c>
      <c r="B13" s="85" t="s">
        <v>72</v>
      </c>
      <c r="C13" s="46" t="s">
        <v>40</v>
      </c>
      <c r="D13" s="94">
        <f>PENTA1!D13</f>
        <v>793</v>
      </c>
      <c r="E13" s="44">
        <f>PENTA1!R13</f>
        <v>619</v>
      </c>
      <c r="F13" s="41">
        <f>PENTA1!S13</f>
        <v>0.7805800756620429</v>
      </c>
      <c r="G13" s="44">
        <f>PENTA2!R13</f>
        <v>777</v>
      </c>
      <c r="H13" s="41">
        <f>PENTA2!S13</f>
        <v>0.9798234552332913</v>
      </c>
      <c r="I13" s="44">
        <f>PENTA3!R13</f>
        <v>790</v>
      </c>
      <c r="J13" s="41">
        <f>PENTA3!S13</f>
        <v>0.9962168978562421</v>
      </c>
      <c r="K13" s="44">
        <f>ROTAVIRUS1!R13</f>
        <v>609</v>
      </c>
      <c r="L13" s="41">
        <f>ROTAVIRUS1!S13</f>
        <v>0.7679697351828499</v>
      </c>
      <c r="M13" s="44">
        <f>ROTAVIRUS2!R13</f>
        <v>768</v>
      </c>
      <c r="N13" s="41">
        <f>ROTAVIRUS2!S13</f>
        <v>0.9684741488020177</v>
      </c>
    </row>
    <row r="14" spans="1:14" ht="25.5">
      <c r="A14" s="46" t="s">
        <v>27</v>
      </c>
      <c r="B14" s="85" t="s">
        <v>4</v>
      </c>
      <c r="C14" s="46" t="s">
        <v>27</v>
      </c>
      <c r="D14" s="94">
        <f>PENTA1!D14</f>
        <v>156</v>
      </c>
      <c r="E14" s="44">
        <f>PENTA1!R14</f>
        <v>114</v>
      </c>
      <c r="F14" s="41">
        <f>PENTA1!S14</f>
        <v>0.7307692307692307</v>
      </c>
      <c r="G14" s="44">
        <f>PENTA2!R14</f>
        <v>161</v>
      </c>
      <c r="H14" s="41">
        <f>PENTA2!S14</f>
        <v>1.0320512820512822</v>
      </c>
      <c r="I14" s="44">
        <f>PENTA3!R14</f>
        <v>133</v>
      </c>
      <c r="J14" s="41">
        <f>PENTA3!S14</f>
        <v>0.8525641025641025</v>
      </c>
      <c r="K14" s="44">
        <f>ROTAVIRUS1!R14</f>
        <v>328</v>
      </c>
      <c r="L14" s="41">
        <f>ROTAVIRUS1!S14</f>
        <v>2.1025641025641026</v>
      </c>
      <c r="M14" s="44">
        <f>ROTAVIRUS2!R14</f>
        <v>289</v>
      </c>
      <c r="N14" s="41">
        <f>ROTAVIRUS2!S14</f>
        <v>1.8525641025641026</v>
      </c>
    </row>
    <row r="15" spans="1:14" ht="25.5">
      <c r="A15" s="46" t="s">
        <v>42</v>
      </c>
      <c r="B15" s="85" t="s">
        <v>5</v>
      </c>
      <c r="C15" s="46" t="s">
        <v>42</v>
      </c>
      <c r="D15" s="94">
        <f>PENTA1!D15</f>
        <v>50</v>
      </c>
      <c r="E15" s="44">
        <f>PENTA1!R15</f>
        <v>39</v>
      </c>
      <c r="F15" s="41">
        <f>PENTA1!S15</f>
        <v>0.78</v>
      </c>
      <c r="G15" s="44">
        <f>PENTA2!R15</f>
        <v>34</v>
      </c>
      <c r="H15" s="41">
        <f>PENTA2!S15</f>
        <v>0.68</v>
      </c>
      <c r="I15" s="44">
        <f>PENTA3!R15</f>
        <v>41</v>
      </c>
      <c r="J15" s="41">
        <f>PENTA3!S15</f>
        <v>0.82</v>
      </c>
      <c r="K15" s="44">
        <f>ROTAVIRUS1!R15</f>
        <v>38</v>
      </c>
      <c r="L15" s="41">
        <f>ROTAVIRUS1!S15</f>
        <v>0.76</v>
      </c>
      <c r="M15" s="44">
        <f>ROTAVIRUS2!R15</f>
        <v>34</v>
      </c>
      <c r="N15" s="41">
        <f>ROTAVIRUS2!S15</f>
        <v>0.68</v>
      </c>
    </row>
    <row r="16" spans="1:14" ht="18">
      <c r="A16" s="46" t="s">
        <v>55</v>
      </c>
      <c r="B16" s="137" t="s">
        <v>142</v>
      </c>
      <c r="C16" s="46" t="s">
        <v>55</v>
      </c>
      <c r="D16" s="94">
        <f>PENTA1!D16</f>
        <v>197</v>
      </c>
      <c r="E16" s="44">
        <f>PENTA1!R16</f>
        <v>114</v>
      </c>
      <c r="F16" s="41">
        <f>PENTA1!S16</f>
        <v>0.5786802030456852</v>
      </c>
      <c r="G16" s="44">
        <f>PENTA2!R16</f>
        <v>122</v>
      </c>
      <c r="H16" s="41">
        <f>PENTA2!S16</f>
        <v>0.6192893401015228</v>
      </c>
      <c r="I16" s="44">
        <f>PENTA3!R16</f>
        <v>105</v>
      </c>
      <c r="J16" s="41">
        <f>PENTA3!S16</f>
        <v>0.5329949238578681</v>
      </c>
      <c r="K16" s="44">
        <f>ROTAVIRUS1!R16</f>
        <v>110</v>
      </c>
      <c r="L16" s="41">
        <f>ROTAVIRUS1!S16</f>
        <v>0.5583756345177665</v>
      </c>
      <c r="M16" s="44">
        <f>ROTAVIRUS2!R16</f>
        <v>119</v>
      </c>
      <c r="N16" s="41">
        <f>ROTAVIRUS2!S16</f>
        <v>0.6040609137055838</v>
      </c>
    </row>
    <row r="17" spans="1:14" ht="25.5">
      <c r="A17" s="46" t="s">
        <v>26</v>
      </c>
      <c r="B17" s="85" t="s">
        <v>7</v>
      </c>
      <c r="C17" s="46" t="s">
        <v>26</v>
      </c>
      <c r="D17" s="94">
        <f>PENTA1!D17</f>
        <v>12</v>
      </c>
      <c r="E17" s="44">
        <f>PENTA1!R17</f>
        <v>117</v>
      </c>
      <c r="F17" s="41">
        <f>PENTA1!S17</f>
        <v>9.75</v>
      </c>
      <c r="G17" s="44">
        <f>PENTA2!R17</f>
        <v>158</v>
      </c>
      <c r="H17" s="41">
        <f>PENTA2!S17</f>
        <v>13.166666666666666</v>
      </c>
      <c r="I17" s="44">
        <f>PENTA3!R17</f>
        <v>155</v>
      </c>
      <c r="J17" s="41">
        <f>PENTA3!S17</f>
        <v>12.916666666666666</v>
      </c>
      <c r="K17" s="44">
        <f>ROTAVIRUS1!R17</f>
        <v>116</v>
      </c>
      <c r="L17" s="41">
        <f>ROTAVIRUS1!S17</f>
        <v>9.666666666666666</v>
      </c>
      <c r="M17" s="44">
        <f>ROTAVIRUS2!R17</f>
        <v>157</v>
      </c>
      <c r="N17" s="41">
        <f>ROTAVIRUS2!S17</f>
        <v>13.083333333333334</v>
      </c>
    </row>
    <row r="18" spans="1:14" ht="25.5">
      <c r="A18" s="46" t="s">
        <v>26</v>
      </c>
      <c r="B18" s="137" t="s">
        <v>135</v>
      </c>
      <c r="C18" s="46" t="s">
        <v>26</v>
      </c>
      <c r="D18" s="94">
        <f>PENTA1!D18</f>
        <v>12</v>
      </c>
      <c r="E18" s="44">
        <f>PENTA1!R18</f>
        <v>17</v>
      </c>
      <c r="F18" s="41">
        <f>PENTA1!S18</f>
        <v>1.4166666666666667</v>
      </c>
      <c r="G18" s="44">
        <f>PENTA2!R18</f>
        <v>14</v>
      </c>
      <c r="H18" s="41">
        <f>PENTA2!S18</f>
        <v>1.1666666666666667</v>
      </c>
      <c r="I18" s="44">
        <f>PENTA3!R18</f>
        <v>11</v>
      </c>
      <c r="J18" s="41">
        <f>PENTA3!S18</f>
        <v>0.9166666666666666</v>
      </c>
      <c r="K18" s="44">
        <f>ROTAVIRUS1!R18</f>
        <v>17</v>
      </c>
      <c r="L18" s="41">
        <f>ROTAVIRUS1!S18</f>
        <v>1.4166666666666667</v>
      </c>
      <c r="M18" s="44">
        <f>ROTAVIRUS2!R18</f>
        <v>14</v>
      </c>
      <c r="N18" s="41">
        <f>ROTAVIRUS2!S18</f>
        <v>1.1666666666666667</v>
      </c>
    </row>
    <row r="19" spans="1:14" ht="25.5">
      <c r="A19" s="46" t="s">
        <v>36</v>
      </c>
      <c r="B19" s="137" t="s">
        <v>143</v>
      </c>
      <c r="C19" s="46" t="s">
        <v>36</v>
      </c>
      <c r="D19" s="94">
        <f>PENTA1!D19</f>
        <v>12</v>
      </c>
      <c r="E19" s="44">
        <f>PENTA1!R19</f>
        <v>29</v>
      </c>
      <c r="F19" s="41">
        <f>PENTA1!S19</f>
        <v>2.4166666666666665</v>
      </c>
      <c r="G19" s="44">
        <f>PENTA2!R19</f>
        <v>28</v>
      </c>
      <c r="H19" s="41">
        <f>PENTA2!S19</f>
        <v>2.3333333333333335</v>
      </c>
      <c r="I19" s="44">
        <f>PENTA3!R19</f>
        <v>33</v>
      </c>
      <c r="J19" s="41">
        <f>PENTA3!S19</f>
        <v>2.75</v>
      </c>
      <c r="K19" s="44">
        <f>ROTAVIRUS1!R19</f>
        <v>29</v>
      </c>
      <c r="L19" s="41">
        <f>ROTAVIRUS1!S19</f>
        <v>2.4166666666666665</v>
      </c>
      <c r="M19" s="44">
        <f>ROTAVIRUS2!R19</f>
        <v>27</v>
      </c>
      <c r="N19" s="41">
        <f>ROTAVIRUS2!S19</f>
        <v>2.25</v>
      </c>
    </row>
    <row r="20" spans="1:14" ht="25.5">
      <c r="A20" s="46" t="s">
        <v>56</v>
      </c>
      <c r="B20" s="137" t="s">
        <v>144</v>
      </c>
      <c r="C20" s="46" t="s">
        <v>56</v>
      </c>
      <c r="D20" s="94">
        <f>PENTA1!D20</f>
        <v>13</v>
      </c>
      <c r="E20" s="44">
        <f>PENTA1!R20</f>
        <v>4</v>
      </c>
      <c r="F20" s="41">
        <f>PENTA1!S20</f>
        <v>0.3076923076923077</v>
      </c>
      <c r="G20" s="44">
        <f>PENTA2!R20</f>
        <v>8</v>
      </c>
      <c r="H20" s="41">
        <f>PENTA2!S20</f>
        <v>0.6153846153846154</v>
      </c>
      <c r="I20" s="44">
        <f>PENTA3!R20</f>
        <v>9</v>
      </c>
      <c r="J20" s="41">
        <f>PENTA3!S20</f>
        <v>0.6923076923076923</v>
      </c>
      <c r="K20" s="44">
        <f>ROTAVIRUS1!R20</f>
        <v>4</v>
      </c>
      <c r="L20" s="41">
        <f>ROTAVIRUS1!S20</f>
        <v>0.3076923076923077</v>
      </c>
      <c r="M20" s="44">
        <f>ROTAVIRUS2!R20</f>
        <v>8</v>
      </c>
      <c r="N20" s="41">
        <f>ROTAVIRUS2!S20</f>
        <v>0.6153846153846154</v>
      </c>
    </row>
    <row r="21" spans="1:14" ht="25.5">
      <c r="A21" s="46" t="s">
        <v>37</v>
      </c>
      <c r="B21" s="85" t="s">
        <v>8</v>
      </c>
      <c r="C21" s="46" t="s">
        <v>37</v>
      </c>
      <c r="D21" s="94">
        <f>PENTA1!D21</f>
        <v>174</v>
      </c>
      <c r="E21" s="44">
        <f>PENTA1!R21</f>
        <v>226</v>
      </c>
      <c r="F21" s="41">
        <f>PENTA1!S21</f>
        <v>1.2988505747126438</v>
      </c>
      <c r="G21" s="44">
        <f>PENTA2!R21</f>
        <v>271</v>
      </c>
      <c r="H21" s="41">
        <f>PENTA2!S21</f>
        <v>1.5574712643678161</v>
      </c>
      <c r="I21" s="44">
        <f>PENTA3!R21</f>
        <v>295</v>
      </c>
      <c r="J21" s="41">
        <f>PENTA3!S21</f>
        <v>1.6954022988505748</v>
      </c>
      <c r="K21" s="44">
        <f>ROTAVIRUS1!R21</f>
        <v>218</v>
      </c>
      <c r="L21" s="41">
        <f>ROTAVIRUS1!S21</f>
        <v>1.2528735632183907</v>
      </c>
      <c r="M21" s="44">
        <f>ROTAVIRUS2!R21</f>
        <v>268</v>
      </c>
      <c r="N21" s="41">
        <f>ROTAVIRUS2!S21</f>
        <v>1.5402298850574712</v>
      </c>
    </row>
    <row r="22" spans="1:14" ht="25.5">
      <c r="A22" s="46" t="s">
        <v>31</v>
      </c>
      <c r="B22" s="137" t="s">
        <v>145</v>
      </c>
      <c r="C22" s="46" t="s">
        <v>31</v>
      </c>
      <c r="D22" s="94">
        <f>PENTA1!D22</f>
        <v>1799</v>
      </c>
      <c r="E22" s="44">
        <f>PENTA1!R22</f>
        <v>201</v>
      </c>
      <c r="F22" s="41">
        <f>PENTA1!S22</f>
        <v>0.11172873818788216</v>
      </c>
      <c r="G22" s="44">
        <f>PENTA2!R22</f>
        <v>276</v>
      </c>
      <c r="H22" s="41">
        <f>PENTA2!S22</f>
        <v>0.15341856586992775</v>
      </c>
      <c r="I22" s="44">
        <f>PENTA3!R22</f>
        <v>996</v>
      </c>
      <c r="J22" s="41">
        <f>PENTA3!S22</f>
        <v>0.5536409116175653</v>
      </c>
      <c r="K22" s="44">
        <f>ROTAVIRUS1!R22</f>
        <v>189</v>
      </c>
      <c r="L22" s="41">
        <f>ROTAVIRUS1!S22</f>
        <v>0.10505836575875487</v>
      </c>
      <c r="M22" s="44">
        <f>ROTAVIRUS2!R22</f>
        <v>260</v>
      </c>
      <c r="N22" s="41">
        <f>ROTAVIRUS2!S22</f>
        <v>0.14452473596442467</v>
      </c>
    </row>
  </sheetData>
  <sheetProtection/>
  <autoFilter ref="A2:N22"/>
  <printOptions/>
  <pageMargins left="0.1968503937007874" right="0.1968503937007874" top="0.984251968503937" bottom="0.1968503937007874" header="0" footer="0"/>
  <pageSetup horizontalDpi="600" verticalDpi="600" orientation="landscape" scale="95" r:id="rId1"/>
  <headerFooter>
    <oddHeader>&amp;C&amp;"Arial,Negrita"&amp;14TABLERO DE CONTROL DOSIS MENOR DE 1 AÑO
ENERO A MAYO 2014
(Actualizado 9 de Junio de 2014)&amp;Rl</oddHeader>
    <oddFooter>&amp;R&amp;"Arial,Negrita"Grupo Sistemas de Información PAI
Secretaría Distrital de Salud</oddFooter>
  </headerFooter>
  <rowBreaks count="2" manualBreakCount="2">
    <brk id="14" max="255" man="1"/>
    <brk id="16" max="255" man="1"/>
  </rowBreaks>
</worksheet>
</file>

<file path=xl/worksheets/sheet25.xml><?xml version="1.0" encoding="utf-8"?>
<worksheet xmlns="http://schemas.openxmlformats.org/spreadsheetml/2006/main" xmlns:r="http://schemas.openxmlformats.org/officeDocument/2006/relationships">
  <sheetPr>
    <tabColor theme="9" tint="-0.24997000396251678"/>
  </sheetPr>
  <dimension ref="A1:N21"/>
  <sheetViews>
    <sheetView zoomScale="80" zoomScaleNormal="80" workbookViewId="0" topLeftCell="A1">
      <selection activeCell="B2" sqref="B2:B21"/>
    </sheetView>
  </sheetViews>
  <sheetFormatPr defaultColWidth="11.421875" defaultRowHeight="12.75"/>
  <cols>
    <col min="1" max="1" width="18.140625" style="43" customWidth="1"/>
    <col min="2" max="2" width="52.28125" style="45" customWidth="1"/>
    <col min="3" max="3" width="17.7109375" style="43" customWidth="1"/>
    <col min="4" max="4" width="8.8515625" style="95" customWidth="1"/>
    <col min="5" max="5" width="10.7109375" style="43" customWidth="1"/>
    <col min="6" max="6" width="12.7109375" style="43" customWidth="1"/>
    <col min="7" max="7" width="10.140625" style="43" customWidth="1"/>
    <col min="8" max="8" width="12.7109375" style="43" customWidth="1"/>
    <col min="9" max="9" width="12.00390625" style="43" customWidth="1"/>
    <col min="10" max="10" width="12.57421875" style="43" customWidth="1"/>
    <col min="11" max="11" width="12.28125" style="43" customWidth="1"/>
    <col min="12" max="12" width="12.57421875" style="43" customWidth="1"/>
    <col min="13" max="16384" width="11.421875" style="43" customWidth="1"/>
  </cols>
  <sheetData>
    <row r="1" spans="1:12" ht="45.75" customHeight="1">
      <c r="A1" s="86" t="s">
        <v>0</v>
      </c>
      <c r="B1" s="86" t="s">
        <v>1</v>
      </c>
      <c r="C1" s="86" t="s">
        <v>2</v>
      </c>
      <c r="D1" s="96" t="s">
        <v>60</v>
      </c>
      <c r="E1" s="47" t="s">
        <v>118</v>
      </c>
      <c r="F1" s="47" t="s">
        <v>66</v>
      </c>
      <c r="G1" s="47" t="s">
        <v>119</v>
      </c>
      <c r="H1" s="47" t="s">
        <v>66</v>
      </c>
      <c r="I1" s="47" t="s">
        <v>120</v>
      </c>
      <c r="J1" s="48" t="s">
        <v>66</v>
      </c>
      <c r="K1" s="47" t="s">
        <v>121</v>
      </c>
      <c r="L1" s="48" t="s">
        <v>66</v>
      </c>
    </row>
    <row r="2" spans="1:12" ht="18">
      <c r="A2" s="84" t="s">
        <v>44</v>
      </c>
      <c r="B2" s="85" t="s">
        <v>67</v>
      </c>
      <c r="C2" s="84" t="s">
        <v>44</v>
      </c>
      <c r="D2" s="94">
        <f>TRIPLEVIRAL!D3</f>
        <v>80</v>
      </c>
      <c r="E2" s="44">
        <f>TRIPLEVIRAL!R3</f>
        <v>226</v>
      </c>
      <c r="F2" s="41">
        <f>TRIPLEVIRAL!S3</f>
        <v>2.825</v>
      </c>
      <c r="G2" s="44">
        <f>'F.AMARILLA'!R3</f>
        <v>226</v>
      </c>
      <c r="H2" s="41">
        <f>'F.AMARILLA'!S3</f>
        <v>2.825</v>
      </c>
      <c r="I2" s="44">
        <f>HEPATITIS!R3</f>
        <v>228</v>
      </c>
      <c r="J2" s="41">
        <f>HEPATITIS!S3</f>
        <v>2.85</v>
      </c>
      <c r="K2" s="44">
        <f>'R.NEUMOCOCO'!R3</f>
        <v>225</v>
      </c>
      <c r="L2" s="41">
        <f>'R.NEUMOCOCO'!S3</f>
        <v>2.8125</v>
      </c>
    </row>
    <row r="3" spans="1:12" ht="18">
      <c r="A3" s="84" t="s">
        <v>30</v>
      </c>
      <c r="B3" s="85" t="s">
        <v>3</v>
      </c>
      <c r="C3" s="84" t="s">
        <v>30</v>
      </c>
      <c r="D3" s="94">
        <f>TRIPLEVIRAL!D4</f>
        <v>120</v>
      </c>
      <c r="E3" s="44">
        <f>TRIPLEVIRAL!R4</f>
        <v>88</v>
      </c>
      <c r="F3" s="41">
        <f>TRIPLEVIRAL!S4</f>
        <v>0.7333333333333333</v>
      </c>
      <c r="G3" s="44">
        <f>'F.AMARILLA'!R4</f>
        <v>88</v>
      </c>
      <c r="H3" s="41">
        <f>'F.AMARILLA'!S4</f>
        <v>0.7333333333333333</v>
      </c>
      <c r="I3" s="44">
        <f>HEPATITIS!R4</f>
        <v>88</v>
      </c>
      <c r="J3" s="41">
        <f>HEPATITIS!S4</f>
        <v>0.7333333333333333</v>
      </c>
      <c r="K3" s="44">
        <f>'R.NEUMOCOCO'!R4</f>
        <v>87</v>
      </c>
      <c r="L3" s="41">
        <f>'R.NEUMOCOCO'!S4</f>
        <v>0.725</v>
      </c>
    </row>
    <row r="4" spans="1:12" ht="18">
      <c r="A4" s="84" t="s">
        <v>39</v>
      </c>
      <c r="B4" s="137" t="s">
        <v>140</v>
      </c>
      <c r="C4" s="84" t="s">
        <v>39</v>
      </c>
      <c r="D4" s="94">
        <f>TRIPLEVIRAL!D5</f>
        <v>327</v>
      </c>
      <c r="E4" s="44">
        <f>TRIPLEVIRAL!R5</f>
        <v>242</v>
      </c>
      <c r="F4" s="41">
        <f>TRIPLEVIRAL!S5</f>
        <v>0.7400611620795107</v>
      </c>
      <c r="G4" s="44">
        <f>'F.AMARILLA'!R5</f>
        <v>242</v>
      </c>
      <c r="H4" s="41">
        <f>'F.AMARILLA'!S5</f>
        <v>0.7400611620795107</v>
      </c>
      <c r="I4" s="44">
        <f>HEPATITIS!R5</f>
        <v>243</v>
      </c>
      <c r="J4" s="41">
        <f>HEPATITIS!S5</f>
        <v>0.7431192660550459</v>
      </c>
      <c r="K4" s="44">
        <f>'R.NEUMOCOCO'!R5</f>
        <v>240</v>
      </c>
      <c r="L4" s="41">
        <f>'R.NEUMOCOCO'!S5</f>
        <v>0.7339449541284404</v>
      </c>
    </row>
    <row r="5" spans="1:14" ht="25.5">
      <c r="A5" s="84" t="s">
        <v>38</v>
      </c>
      <c r="B5" s="85" t="s">
        <v>73</v>
      </c>
      <c r="C5" s="84" t="s">
        <v>38</v>
      </c>
      <c r="D5" s="94">
        <f>TRIPLEVIRAL!D6</f>
        <v>1718</v>
      </c>
      <c r="E5" s="44">
        <f>TRIPLEVIRAL!R6</f>
        <v>1041</v>
      </c>
      <c r="F5" s="41">
        <f>TRIPLEVIRAL!S6</f>
        <v>0.6059371362048894</v>
      </c>
      <c r="G5" s="44">
        <f>'F.AMARILLA'!R6</f>
        <v>1041</v>
      </c>
      <c r="H5" s="41">
        <f>'F.AMARILLA'!S6</f>
        <v>0.6059371362048894</v>
      </c>
      <c r="I5" s="44">
        <f>HEPATITIS!R6</f>
        <v>1042</v>
      </c>
      <c r="J5" s="41">
        <f>HEPATITIS!S6</f>
        <v>0.6065192083818394</v>
      </c>
      <c r="K5" s="44">
        <f>'R.NEUMOCOCO'!R6</f>
        <v>1039</v>
      </c>
      <c r="L5" s="41">
        <f>'R.NEUMOCOCO'!S6</f>
        <v>0.6047729918509895</v>
      </c>
      <c r="M5" s="95"/>
      <c r="N5" s="95"/>
    </row>
    <row r="6" spans="1:12" ht="18">
      <c r="A6" s="84" t="s">
        <v>45</v>
      </c>
      <c r="B6" s="85" t="s">
        <v>82</v>
      </c>
      <c r="C6" s="84" t="s">
        <v>45</v>
      </c>
      <c r="D6" s="94">
        <f>TRIPLEVIRAL!D7</f>
        <v>612</v>
      </c>
      <c r="E6" s="44">
        <f>TRIPLEVIRAL!R7</f>
        <v>343</v>
      </c>
      <c r="F6" s="41">
        <f>TRIPLEVIRAL!S7</f>
        <v>0.5604575163398693</v>
      </c>
      <c r="G6" s="44">
        <f>'F.AMARILLA'!R7</f>
        <v>346</v>
      </c>
      <c r="H6" s="41">
        <f>'F.AMARILLA'!S7</f>
        <v>0.565359477124183</v>
      </c>
      <c r="I6" s="44">
        <f>HEPATITIS!R7</f>
        <v>345</v>
      </c>
      <c r="J6" s="41">
        <f>HEPATITIS!S7</f>
        <v>0.5637254901960784</v>
      </c>
      <c r="K6" s="44">
        <f>'R.NEUMOCOCO'!R7</f>
        <v>340</v>
      </c>
      <c r="L6" s="41">
        <f>'R.NEUMOCOCO'!S7</f>
        <v>0.5555555555555556</v>
      </c>
    </row>
    <row r="7" spans="1:12" ht="18">
      <c r="A7" s="84" t="s">
        <v>43</v>
      </c>
      <c r="B7" s="85" t="s">
        <v>68</v>
      </c>
      <c r="C7" s="84" t="s">
        <v>43</v>
      </c>
      <c r="D7" s="94">
        <f>TRIPLEVIRAL!D8</f>
        <v>249</v>
      </c>
      <c r="E7" s="44">
        <f>TRIPLEVIRAL!R8</f>
        <v>247</v>
      </c>
      <c r="F7" s="41">
        <f>TRIPLEVIRAL!S8</f>
        <v>0.9919678714859438</v>
      </c>
      <c r="G7" s="44">
        <f>'F.AMARILLA'!R8</f>
        <v>246</v>
      </c>
      <c r="H7" s="41">
        <f>'F.AMARILLA'!S8</f>
        <v>0.9879518072289156</v>
      </c>
      <c r="I7" s="44">
        <f>HEPATITIS!R8</f>
        <v>249</v>
      </c>
      <c r="J7" s="41">
        <f>HEPATITIS!S8</f>
        <v>1</v>
      </c>
      <c r="K7" s="44">
        <f>'R.NEUMOCOCO'!R8</f>
        <v>248</v>
      </c>
      <c r="L7" s="41">
        <f>'R.NEUMOCOCO'!S8</f>
        <v>0.9959839357429718</v>
      </c>
    </row>
    <row r="8" spans="1:12" ht="18">
      <c r="A8" s="84" t="s">
        <v>28</v>
      </c>
      <c r="B8" s="85" t="s">
        <v>69</v>
      </c>
      <c r="C8" s="84" t="s">
        <v>28</v>
      </c>
      <c r="D8" s="94">
        <f>TRIPLEVIRAL!D9</f>
        <v>952</v>
      </c>
      <c r="E8" s="44">
        <f>TRIPLEVIRAL!R9</f>
        <v>909</v>
      </c>
      <c r="F8" s="41">
        <f>TRIPLEVIRAL!S9</f>
        <v>0.9548319327731093</v>
      </c>
      <c r="G8" s="44">
        <f>'F.AMARILLA'!R9</f>
        <v>910</v>
      </c>
      <c r="H8" s="41">
        <f>'F.AMARILLA'!S9</f>
        <v>0.9558823529411765</v>
      </c>
      <c r="I8" s="44">
        <f>HEPATITIS!R9</f>
        <v>910</v>
      </c>
      <c r="J8" s="41">
        <f>HEPATITIS!S9</f>
        <v>0.9558823529411765</v>
      </c>
      <c r="K8" s="44">
        <f>'R.NEUMOCOCO'!R9</f>
        <v>908</v>
      </c>
      <c r="L8" s="41">
        <f>'R.NEUMOCOCO'!S9</f>
        <v>0.9537815126050421</v>
      </c>
    </row>
    <row r="9" spans="1:12" ht="18">
      <c r="A9" s="84" t="s">
        <v>34</v>
      </c>
      <c r="B9" s="137" t="s">
        <v>141</v>
      </c>
      <c r="C9" s="84" t="s">
        <v>34</v>
      </c>
      <c r="D9" s="94">
        <f>TRIPLEVIRAL!D10</f>
        <v>100</v>
      </c>
      <c r="E9" s="44">
        <f>TRIPLEVIRAL!R10</f>
        <v>496</v>
      </c>
      <c r="F9" s="41">
        <f>TRIPLEVIRAL!S10</f>
        <v>4.96</v>
      </c>
      <c r="G9" s="44">
        <f>'F.AMARILLA'!R10</f>
        <v>496</v>
      </c>
      <c r="H9" s="41">
        <f>'F.AMARILLA'!S10</f>
        <v>4.96</v>
      </c>
      <c r="I9" s="44">
        <f>HEPATITIS!R10</f>
        <v>495</v>
      </c>
      <c r="J9" s="41">
        <f>HEPATITIS!S10</f>
        <v>4.95</v>
      </c>
      <c r="K9" s="44">
        <f>'R.NEUMOCOCO'!R10</f>
        <v>483</v>
      </c>
      <c r="L9" s="41">
        <f>'R.NEUMOCOCO'!S10</f>
        <v>4.83</v>
      </c>
    </row>
    <row r="10" spans="1:12" ht="22.5" customHeight="1">
      <c r="A10" s="84" t="s">
        <v>33</v>
      </c>
      <c r="B10" s="85" t="s">
        <v>70</v>
      </c>
      <c r="C10" s="84" t="s">
        <v>33</v>
      </c>
      <c r="D10" s="94">
        <f>TRIPLEVIRAL!D11</f>
        <v>142</v>
      </c>
      <c r="E10" s="44">
        <f>TRIPLEVIRAL!R11</f>
        <v>196</v>
      </c>
      <c r="F10" s="41">
        <f>TRIPLEVIRAL!S11</f>
        <v>1.380281690140845</v>
      </c>
      <c r="G10" s="44">
        <f>'F.AMARILLA'!R11</f>
        <v>197</v>
      </c>
      <c r="H10" s="41">
        <f>'F.AMARILLA'!S11</f>
        <v>1.3873239436619718</v>
      </c>
      <c r="I10" s="44">
        <f>HEPATITIS!R11</f>
        <v>199</v>
      </c>
      <c r="J10" s="41">
        <f>HEPATITIS!S11</f>
        <v>1.4014084507042253</v>
      </c>
      <c r="K10" s="44">
        <f>'R.NEUMOCOCO'!R11</f>
        <v>196</v>
      </c>
      <c r="L10" s="41">
        <f>'R.NEUMOCOCO'!S11</f>
        <v>1.380281690140845</v>
      </c>
    </row>
    <row r="11" spans="1:12" ht="18">
      <c r="A11" s="84" t="s">
        <v>32</v>
      </c>
      <c r="B11" s="85" t="s">
        <v>71</v>
      </c>
      <c r="C11" s="84" t="s">
        <v>32</v>
      </c>
      <c r="D11" s="94">
        <f>TRIPLEVIRAL!D12</f>
        <v>200</v>
      </c>
      <c r="E11" s="44">
        <f>TRIPLEVIRAL!R12</f>
        <v>447</v>
      </c>
      <c r="F11" s="41">
        <f>TRIPLEVIRAL!S12</f>
        <v>2.235</v>
      </c>
      <c r="G11" s="44">
        <f>'F.AMARILLA'!R12</f>
        <v>449</v>
      </c>
      <c r="H11" s="41">
        <f>'F.AMARILLA'!S12</f>
        <v>2.245</v>
      </c>
      <c r="I11" s="44">
        <f>HEPATITIS!R12</f>
        <v>450</v>
      </c>
      <c r="J11" s="41">
        <f>HEPATITIS!S12</f>
        <v>2.25</v>
      </c>
      <c r="K11" s="44">
        <f>'R.NEUMOCOCO'!R12</f>
        <v>451</v>
      </c>
      <c r="L11" s="41">
        <f>'R.NEUMOCOCO'!S12</f>
        <v>2.255</v>
      </c>
    </row>
    <row r="12" spans="1:12" ht="18">
      <c r="A12" s="84" t="s">
        <v>40</v>
      </c>
      <c r="B12" s="85" t="s">
        <v>72</v>
      </c>
      <c r="C12" s="84" t="s">
        <v>40</v>
      </c>
      <c r="D12" s="94">
        <f>TRIPLEVIRAL!D13</f>
        <v>437</v>
      </c>
      <c r="E12" s="44">
        <f>TRIPLEVIRAL!R13</f>
        <v>1118</v>
      </c>
      <c r="F12" s="41">
        <f>TRIPLEVIRAL!S13</f>
        <v>2.5583524027459954</v>
      </c>
      <c r="G12" s="44">
        <f>'F.AMARILLA'!R13</f>
        <v>1115</v>
      </c>
      <c r="H12" s="41">
        <f>'F.AMARILLA'!S13</f>
        <v>2.551487414187643</v>
      </c>
      <c r="I12" s="44">
        <f>HEPATITIS!R13</f>
        <v>1123</v>
      </c>
      <c r="J12" s="41">
        <f>HEPATITIS!S13</f>
        <v>2.5697940503432495</v>
      </c>
      <c r="K12" s="44">
        <f>'R.NEUMOCOCO'!R13</f>
        <v>1118</v>
      </c>
      <c r="L12" s="41">
        <f>'R.NEUMOCOCO'!S13</f>
        <v>2.5583524027459954</v>
      </c>
    </row>
    <row r="13" spans="1:12" ht="25.5">
      <c r="A13" s="84" t="s">
        <v>27</v>
      </c>
      <c r="B13" s="85" t="s">
        <v>4</v>
      </c>
      <c r="C13" s="84" t="s">
        <v>27</v>
      </c>
      <c r="D13" s="94">
        <f>TRIPLEVIRAL!D14</f>
        <v>156</v>
      </c>
      <c r="E13" s="44">
        <f>TRIPLEVIRAL!R14</f>
        <v>190</v>
      </c>
      <c r="F13" s="41">
        <f>TRIPLEVIRAL!S14</f>
        <v>1.2179487179487178</v>
      </c>
      <c r="G13" s="44">
        <f>'F.AMARILLA'!R14</f>
        <v>193</v>
      </c>
      <c r="H13" s="41">
        <f>'F.AMARILLA'!S14</f>
        <v>1.2371794871794872</v>
      </c>
      <c r="I13" s="44">
        <f>HEPATITIS!R14</f>
        <v>215</v>
      </c>
      <c r="J13" s="41">
        <f>HEPATITIS!S14</f>
        <v>1.3782051282051282</v>
      </c>
      <c r="K13" s="44">
        <f>'R.NEUMOCOCO'!R14</f>
        <v>215</v>
      </c>
      <c r="L13" s="41">
        <f>'R.NEUMOCOCO'!S14</f>
        <v>1.3782051282051282</v>
      </c>
    </row>
    <row r="14" spans="1:12" ht="18">
      <c r="A14" s="84" t="s">
        <v>42</v>
      </c>
      <c r="B14" s="85" t="s">
        <v>5</v>
      </c>
      <c r="C14" s="84" t="s">
        <v>42</v>
      </c>
      <c r="D14" s="94">
        <f>TRIPLEVIRAL!D15</f>
        <v>120</v>
      </c>
      <c r="E14" s="44">
        <f>TRIPLEVIRAL!R15</f>
        <v>47</v>
      </c>
      <c r="F14" s="41">
        <f>TRIPLEVIRAL!S15</f>
        <v>0.39166666666666666</v>
      </c>
      <c r="G14" s="44">
        <f>'F.AMARILLA'!R15</f>
        <v>47</v>
      </c>
      <c r="H14" s="41">
        <f>'F.AMARILLA'!S15</f>
        <v>0.39166666666666666</v>
      </c>
      <c r="I14" s="44">
        <f>HEPATITIS!R15</f>
        <v>48</v>
      </c>
      <c r="J14" s="41">
        <f>HEPATITIS!S15</f>
        <v>0.4</v>
      </c>
      <c r="K14" s="44">
        <f>'R.NEUMOCOCO'!R15</f>
        <v>48</v>
      </c>
      <c r="L14" s="41">
        <f>'R.NEUMOCOCO'!S15</f>
        <v>0.4</v>
      </c>
    </row>
    <row r="15" spans="1:12" ht="18">
      <c r="A15" s="84" t="s">
        <v>55</v>
      </c>
      <c r="B15" s="137" t="s">
        <v>142</v>
      </c>
      <c r="C15" s="84" t="s">
        <v>55</v>
      </c>
      <c r="D15" s="94">
        <f>TRIPLEVIRAL!D16</f>
        <v>248</v>
      </c>
      <c r="E15" s="44">
        <f>TRIPLEVIRAL!R16</f>
        <v>174</v>
      </c>
      <c r="F15" s="41">
        <f>TRIPLEVIRAL!S16</f>
        <v>0.7016129032258065</v>
      </c>
      <c r="G15" s="44">
        <f>'F.AMARILLA'!R16</f>
        <v>175</v>
      </c>
      <c r="H15" s="41">
        <f>'F.AMARILLA'!S16</f>
        <v>0.7056451612903226</v>
      </c>
      <c r="I15" s="44">
        <f>HEPATITIS!R16</f>
        <v>174</v>
      </c>
      <c r="J15" s="41">
        <f>HEPATITIS!S16</f>
        <v>0.7016129032258065</v>
      </c>
      <c r="K15" s="44">
        <f>'R.NEUMOCOCO'!R16</f>
        <v>174</v>
      </c>
      <c r="L15" s="41">
        <f>'R.NEUMOCOCO'!S16</f>
        <v>0.7016129032258065</v>
      </c>
    </row>
    <row r="16" spans="1:12" ht="25.5">
      <c r="A16" s="84" t="s">
        <v>26</v>
      </c>
      <c r="B16" s="85" t="s">
        <v>7</v>
      </c>
      <c r="C16" s="84" t="s">
        <v>26</v>
      </c>
      <c r="D16" s="94">
        <f>TRIPLEVIRAL!D17</f>
        <v>12</v>
      </c>
      <c r="E16" s="44">
        <f>TRIPLEVIRAL!R17</f>
        <v>211</v>
      </c>
      <c r="F16" s="41">
        <f>TRIPLEVIRAL!S17</f>
        <v>17.583333333333332</v>
      </c>
      <c r="G16" s="44">
        <f>'F.AMARILLA'!R17</f>
        <v>211</v>
      </c>
      <c r="H16" s="41">
        <f>'F.AMARILLA'!S17</f>
        <v>17.583333333333332</v>
      </c>
      <c r="I16" s="44">
        <f>HEPATITIS!R17</f>
        <v>211</v>
      </c>
      <c r="J16" s="41">
        <f>HEPATITIS!S17</f>
        <v>17.583333333333332</v>
      </c>
      <c r="K16" s="44">
        <f>'R.NEUMOCOCO'!R17</f>
        <v>211</v>
      </c>
      <c r="L16" s="41">
        <f>'R.NEUMOCOCO'!S17</f>
        <v>17.583333333333332</v>
      </c>
    </row>
    <row r="17" spans="1:12" ht="25.5">
      <c r="A17" s="84" t="s">
        <v>26</v>
      </c>
      <c r="B17" s="137" t="s">
        <v>135</v>
      </c>
      <c r="C17" s="84" t="s">
        <v>26</v>
      </c>
      <c r="D17" s="94">
        <f>TRIPLEVIRAL!D18</f>
        <v>12</v>
      </c>
      <c r="E17" s="44">
        <f>TRIPLEVIRAL!R18</f>
        <v>18</v>
      </c>
      <c r="F17" s="41">
        <f>TRIPLEVIRAL!S18</f>
        <v>1.5</v>
      </c>
      <c r="G17" s="44">
        <f>'F.AMARILLA'!R18</f>
        <v>18</v>
      </c>
      <c r="H17" s="41">
        <f>'F.AMARILLA'!S18</f>
        <v>1.5</v>
      </c>
      <c r="I17" s="44">
        <f>HEPATITIS!R18</f>
        <v>18</v>
      </c>
      <c r="J17" s="41">
        <f>HEPATITIS!S18</f>
        <v>1.5</v>
      </c>
      <c r="K17" s="44">
        <f>'R.NEUMOCOCO'!R18</f>
        <v>18</v>
      </c>
      <c r="L17" s="41">
        <f>'R.NEUMOCOCO'!S18</f>
        <v>1.5</v>
      </c>
    </row>
    <row r="18" spans="1:12" ht="25.5">
      <c r="A18" s="84" t="s">
        <v>36</v>
      </c>
      <c r="B18" s="137" t="s">
        <v>143</v>
      </c>
      <c r="C18" s="84" t="s">
        <v>36</v>
      </c>
      <c r="D18" s="94">
        <f>TRIPLEVIRAL!D19</f>
        <v>50</v>
      </c>
      <c r="E18" s="44">
        <f>TRIPLEVIRAL!R19</f>
        <v>47</v>
      </c>
      <c r="F18" s="41">
        <f>TRIPLEVIRAL!S19</f>
        <v>0.94</v>
      </c>
      <c r="G18" s="44">
        <f>'F.AMARILLA'!R19</f>
        <v>47</v>
      </c>
      <c r="H18" s="41">
        <f>'F.AMARILLA'!S19</f>
        <v>0.94</v>
      </c>
      <c r="I18" s="44">
        <f>HEPATITIS!R19</f>
        <v>47</v>
      </c>
      <c r="J18" s="41">
        <f>HEPATITIS!S19</f>
        <v>0.94</v>
      </c>
      <c r="K18" s="44">
        <f>'R.NEUMOCOCO'!R19</f>
        <v>47</v>
      </c>
      <c r="L18" s="41">
        <f>'R.NEUMOCOCO'!S19</f>
        <v>0.94</v>
      </c>
    </row>
    <row r="19" spans="1:12" ht="25.5">
      <c r="A19" s="84" t="s">
        <v>56</v>
      </c>
      <c r="B19" s="137" t="s">
        <v>144</v>
      </c>
      <c r="C19" s="84" t="s">
        <v>56</v>
      </c>
      <c r="D19" s="94">
        <f>TRIPLEVIRAL!D20</f>
        <v>14</v>
      </c>
      <c r="E19" s="44">
        <f>TRIPLEVIRAL!R20</f>
        <v>11</v>
      </c>
      <c r="F19" s="41">
        <f>TRIPLEVIRAL!S20</f>
        <v>0.7857142857142857</v>
      </c>
      <c r="G19" s="44">
        <f>'F.AMARILLA'!R20</f>
        <v>11</v>
      </c>
      <c r="H19" s="41">
        <f>'F.AMARILLA'!S20</f>
        <v>0.7857142857142857</v>
      </c>
      <c r="I19" s="44">
        <f>HEPATITIS!R20</f>
        <v>11</v>
      </c>
      <c r="J19" s="41">
        <f>HEPATITIS!S20</f>
        <v>0.7857142857142857</v>
      </c>
      <c r="K19" s="44">
        <f>'R.NEUMOCOCO'!R20</f>
        <v>11</v>
      </c>
      <c r="L19" s="41">
        <f>'R.NEUMOCOCO'!S20</f>
        <v>0.7857142857142857</v>
      </c>
    </row>
    <row r="20" spans="1:12" ht="25.5">
      <c r="A20" s="84" t="s">
        <v>37</v>
      </c>
      <c r="B20" s="85" t="s">
        <v>8</v>
      </c>
      <c r="C20" s="84" t="s">
        <v>37</v>
      </c>
      <c r="D20" s="94">
        <f>TRIPLEVIRAL!D21</f>
        <v>225</v>
      </c>
      <c r="E20" s="44">
        <f>TRIPLEVIRAL!R21</f>
        <v>581</v>
      </c>
      <c r="F20" s="41">
        <f>TRIPLEVIRAL!S21</f>
        <v>2.582222222222222</v>
      </c>
      <c r="G20" s="44">
        <f>'F.AMARILLA'!R21</f>
        <v>580</v>
      </c>
      <c r="H20" s="41">
        <f>'F.AMARILLA'!S21</f>
        <v>2.577777777777778</v>
      </c>
      <c r="I20" s="44">
        <f>HEPATITIS!R21</f>
        <v>579</v>
      </c>
      <c r="J20" s="41">
        <f>HEPATITIS!S21</f>
        <v>2.5733333333333333</v>
      </c>
      <c r="K20" s="44">
        <f>'R.NEUMOCOCO'!R21</f>
        <v>580</v>
      </c>
      <c r="L20" s="41">
        <f>'R.NEUMOCOCO'!S21</f>
        <v>2.577777777777778</v>
      </c>
    </row>
    <row r="21" spans="1:12" ht="25.5">
      <c r="A21" s="84" t="s">
        <v>31</v>
      </c>
      <c r="B21" s="137" t="s">
        <v>145</v>
      </c>
      <c r="C21" s="84" t="s">
        <v>31</v>
      </c>
      <c r="D21" s="94">
        <f>TRIPLEVIRAL!D22</f>
        <v>1375</v>
      </c>
      <c r="E21" s="44">
        <f>TRIPLEVIRAL!R22</f>
        <v>1129</v>
      </c>
      <c r="F21" s="41">
        <f>TRIPLEVIRAL!S22</f>
        <v>0.8210909090909091</v>
      </c>
      <c r="G21" s="44">
        <f>'F.AMARILLA'!R22</f>
        <v>1130</v>
      </c>
      <c r="H21" s="41">
        <f>'F.AMARILLA'!S22</f>
        <v>0.8218181818181818</v>
      </c>
      <c r="I21" s="44">
        <f>HEPATITIS!R22</f>
        <v>1129</v>
      </c>
      <c r="J21" s="41">
        <f>HEPATITIS!S22</f>
        <v>0.8210909090909091</v>
      </c>
      <c r="K21" s="44">
        <f>'R.NEUMOCOCO'!R22</f>
        <v>1129</v>
      </c>
      <c r="L21" s="41">
        <f>'R.NEUMOCOCO'!S22</f>
        <v>0.8210909090909091</v>
      </c>
    </row>
  </sheetData>
  <sheetProtection/>
  <autoFilter ref="A1:L21"/>
  <printOptions/>
  <pageMargins left="0.1968503937007874" right="0.1968503937007874" top="0.984251968503937" bottom="0.1968503937007874" header="0" footer="0"/>
  <pageSetup horizontalDpi="600" verticalDpi="600" orientation="landscape" scale="95" r:id="rId1"/>
  <headerFooter>
    <oddHeader>&amp;C&amp;"Arial,Negrita"&amp;14TABLERO DE CONTROL DOSIS DE 1 AÑO
ENERO A MAYO 2014
(Actualizado 9 de Junio de 2014)</oddHeader>
    <oddFooter>&amp;R&amp;"Arial,Negrita"Grupo Sistemas de Información PAI
Secretaría Distrital de Salud</oddFooter>
  </headerFooter>
  <rowBreaks count="2" manualBreakCount="2">
    <brk id="13" max="11" man="1"/>
    <brk id="15" max="11" man="1"/>
  </rowBreaks>
</worksheet>
</file>

<file path=xl/worksheets/sheet26.xml><?xml version="1.0" encoding="utf-8"?>
<worksheet xmlns="http://schemas.openxmlformats.org/spreadsheetml/2006/main" xmlns:r="http://schemas.openxmlformats.org/officeDocument/2006/relationships">
  <sheetPr>
    <tabColor theme="9" tint="-0.24997000396251678"/>
  </sheetPr>
  <dimension ref="A1:H21"/>
  <sheetViews>
    <sheetView zoomScale="80" zoomScaleNormal="80" workbookViewId="0" topLeftCell="A1">
      <selection activeCell="B2" sqref="B2:B21"/>
    </sheetView>
  </sheetViews>
  <sheetFormatPr defaultColWidth="11.421875" defaultRowHeight="12.75"/>
  <cols>
    <col min="1" max="1" width="18.140625" style="43" customWidth="1"/>
    <col min="2" max="2" width="52.28125" style="45" customWidth="1"/>
    <col min="3" max="3" width="17.7109375" style="43" customWidth="1"/>
    <col min="4" max="4" width="8.8515625" style="95" customWidth="1"/>
    <col min="5" max="5" width="12.28125" style="43" customWidth="1"/>
    <col min="6" max="6" width="12.7109375" style="43" customWidth="1"/>
    <col min="7" max="16384" width="11.421875" style="43" customWidth="1"/>
  </cols>
  <sheetData>
    <row r="1" spans="1:6" ht="27">
      <c r="A1" s="86" t="s">
        <v>0</v>
      </c>
      <c r="B1" s="86" t="s">
        <v>1</v>
      </c>
      <c r="C1" s="86" t="s">
        <v>2</v>
      </c>
      <c r="D1" s="96" t="s">
        <v>109</v>
      </c>
      <c r="E1" s="47" t="s">
        <v>117</v>
      </c>
      <c r="F1" s="47" t="s">
        <v>66</v>
      </c>
    </row>
    <row r="2" spans="1:6" ht="18">
      <c r="A2" s="84" t="s">
        <v>44</v>
      </c>
      <c r="B2" s="85" t="s">
        <v>67</v>
      </c>
      <c r="C2" s="84" t="s">
        <v>44</v>
      </c>
      <c r="D2" s="94">
        <f>'R2.DPT'!D3</f>
        <v>50</v>
      </c>
      <c r="E2" s="44">
        <f>'R2.DPT'!R3</f>
        <v>221</v>
      </c>
      <c r="F2" s="41">
        <f>'R2.DPT'!S3</f>
        <v>4.42</v>
      </c>
    </row>
    <row r="3" spans="1:6" ht="18">
      <c r="A3" s="84" t="s">
        <v>30</v>
      </c>
      <c r="B3" s="85" t="s">
        <v>3</v>
      </c>
      <c r="C3" s="84" t="s">
        <v>30</v>
      </c>
      <c r="D3" s="94">
        <f>'R2.DPT'!D4</f>
        <v>120</v>
      </c>
      <c r="E3" s="44">
        <f>'R2.DPT'!R4</f>
        <v>59</v>
      </c>
      <c r="F3" s="41">
        <f>'R2.DPT'!S4</f>
        <v>0.49166666666666664</v>
      </c>
    </row>
    <row r="4" spans="1:6" ht="18">
      <c r="A4" s="84" t="s">
        <v>39</v>
      </c>
      <c r="B4" s="137" t="s">
        <v>140</v>
      </c>
      <c r="C4" s="84" t="s">
        <v>39</v>
      </c>
      <c r="D4" s="94">
        <f>'R2.DPT'!D5</f>
        <v>420</v>
      </c>
      <c r="E4" s="44">
        <f>'R2.DPT'!R5</f>
        <v>187</v>
      </c>
      <c r="F4" s="41">
        <f>'R2.DPT'!S5</f>
        <v>0.4452380952380952</v>
      </c>
    </row>
    <row r="5" spans="1:8" ht="25.5">
      <c r="A5" s="84" t="s">
        <v>38</v>
      </c>
      <c r="B5" s="85" t="s">
        <v>73</v>
      </c>
      <c r="C5" s="84" t="s">
        <v>38</v>
      </c>
      <c r="D5" s="94">
        <f>'R2.DPT'!D6</f>
        <v>1702</v>
      </c>
      <c r="E5" s="44">
        <f>'R2.DPT'!R6</f>
        <v>743</v>
      </c>
      <c r="F5" s="41">
        <f>'R2.DPT'!S6</f>
        <v>0.43654524089306695</v>
      </c>
      <c r="G5" s="95"/>
      <c r="H5" s="95"/>
    </row>
    <row r="6" spans="1:6" ht="18">
      <c r="A6" s="84" t="s">
        <v>45</v>
      </c>
      <c r="B6" s="85" t="s">
        <v>82</v>
      </c>
      <c r="C6" s="84" t="s">
        <v>45</v>
      </c>
      <c r="D6" s="94">
        <f>'R2.DPT'!D7</f>
        <v>660</v>
      </c>
      <c r="E6" s="44">
        <f>'R2.DPT'!R7</f>
        <v>307</v>
      </c>
      <c r="F6" s="41">
        <f>'R2.DPT'!S7</f>
        <v>0.46515151515151515</v>
      </c>
    </row>
    <row r="7" spans="1:6" ht="18">
      <c r="A7" s="84" t="s">
        <v>43</v>
      </c>
      <c r="B7" s="85" t="s">
        <v>68</v>
      </c>
      <c r="C7" s="84" t="s">
        <v>43</v>
      </c>
      <c r="D7" s="94">
        <f>'R2.DPT'!D8</f>
        <v>326</v>
      </c>
      <c r="E7" s="44">
        <f>'R2.DPT'!R8</f>
        <v>323</v>
      </c>
      <c r="F7" s="41">
        <f>'R2.DPT'!S8</f>
        <v>0.99079754601227</v>
      </c>
    </row>
    <row r="8" spans="1:6" ht="18">
      <c r="A8" s="84" t="s">
        <v>28</v>
      </c>
      <c r="B8" s="85" t="s">
        <v>69</v>
      </c>
      <c r="C8" s="84" t="s">
        <v>28</v>
      </c>
      <c r="D8" s="94">
        <f>'R2.DPT'!D9</f>
        <v>740</v>
      </c>
      <c r="E8" s="44">
        <f>'R2.DPT'!R9</f>
        <v>769</v>
      </c>
      <c r="F8" s="41">
        <f>'R2.DPT'!S9</f>
        <v>1.0391891891891891</v>
      </c>
    </row>
    <row r="9" spans="1:6" ht="18">
      <c r="A9" s="84" t="s">
        <v>34</v>
      </c>
      <c r="B9" s="137" t="s">
        <v>141</v>
      </c>
      <c r="C9" s="84" t="s">
        <v>34</v>
      </c>
      <c r="D9" s="94">
        <f>'R2.DPT'!D10</f>
        <v>350</v>
      </c>
      <c r="E9" s="44">
        <f>'R2.DPT'!R10</f>
        <v>631</v>
      </c>
      <c r="F9" s="41">
        <f>'R2.DPT'!S10</f>
        <v>1.802857142857143</v>
      </c>
    </row>
    <row r="10" spans="1:6" ht="22.5" customHeight="1">
      <c r="A10" s="84" t="s">
        <v>33</v>
      </c>
      <c r="B10" s="85" t="s">
        <v>70</v>
      </c>
      <c r="C10" s="84" t="s">
        <v>33</v>
      </c>
      <c r="D10" s="94">
        <f>'R2.DPT'!D11</f>
        <v>495</v>
      </c>
      <c r="E10" s="44">
        <f>'R2.DPT'!R11</f>
        <v>256</v>
      </c>
      <c r="F10" s="41">
        <f>'R2.DPT'!S11</f>
        <v>0.5171717171717172</v>
      </c>
    </row>
    <row r="11" spans="1:6" ht="18">
      <c r="A11" s="84" t="s">
        <v>32</v>
      </c>
      <c r="B11" s="85" t="s">
        <v>71</v>
      </c>
      <c r="C11" s="84" t="s">
        <v>32</v>
      </c>
      <c r="D11" s="94">
        <f>'R2.DPT'!D12</f>
        <v>420</v>
      </c>
      <c r="E11" s="44">
        <f>'R2.DPT'!R12</f>
        <v>374</v>
      </c>
      <c r="F11" s="41">
        <f>'R2.DPT'!S12</f>
        <v>0.8904761904761904</v>
      </c>
    </row>
    <row r="12" spans="1:6" ht="18">
      <c r="A12" s="84" t="s">
        <v>40</v>
      </c>
      <c r="B12" s="85" t="s">
        <v>72</v>
      </c>
      <c r="C12" s="84" t="s">
        <v>40</v>
      </c>
      <c r="D12" s="94">
        <f>'R2.DPT'!D13</f>
        <v>572</v>
      </c>
      <c r="E12" s="44">
        <f>'R2.DPT'!R13</f>
        <v>922</v>
      </c>
      <c r="F12" s="41">
        <f>'R2.DPT'!S13</f>
        <v>1.6118881118881119</v>
      </c>
    </row>
    <row r="13" spans="1:6" ht="25.5">
      <c r="A13" s="84" t="s">
        <v>27</v>
      </c>
      <c r="B13" s="85" t="s">
        <v>4</v>
      </c>
      <c r="C13" s="84" t="s">
        <v>27</v>
      </c>
      <c r="D13" s="94">
        <f>'R2.DPT'!D14</f>
        <v>156</v>
      </c>
      <c r="E13" s="44">
        <f>'R2.DPT'!R14</f>
        <v>153</v>
      </c>
      <c r="F13" s="41">
        <f>'R2.DPT'!S14</f>
        <v>0.9807692307692307</v>
      </c>
    </row>
    <row r="14" spans="1:6" ht="18">
      <c r="A14" s="84" t="s">
        <v>42</v>
      </c>
      <c r="B14" s="85" t="s">
        <v>5</v>
      </c>
      <c r="C14" s="84" t="s">
        <v>42</v>
      </c>
      <c r="D14" s="94">
        <f>'R2.DPT'!D15</f>
        <v>200</v>
      </c>
      <c r="E14" s="44">
        <f>'R2.DPT'!R15</f>
        <v>96</v>
      </c>
      <c r="F14" s="41">
        <f>'R2.DPT'!S15</f>
        <v>0.48</v>
      </c>
    </row>
    <row r="15" spans="1:6" ht="18">
      <c r="A15" s="84" t="s">
        <v>55</v>
      </c>
      <c r="B15" s="137" t="s">
        <v>142</v>
      </c>
      <c r="C15" s="84" t="s">
        <v>55</v>
      </c>
      <c r="D15" s="94">
        <f>'R2.DPT'!D16</f>
        <v>208</v>
      </c>
      <c r="E15" s="44">
        <f>'R2.DPT'!R16</f>
        <v>108</v>
      </c>
      <c r="F15" s="41">
        <f>'R2.DPT'!S16</f>
        <v>0.5192307692307693</v>
      </c>
    </row>
    <row r="16" spans="1:6" ht="25.5">
      <c r="A16" s="84" t="s">
        <v>26</v>
      </c>
      <c r="B16" s="85" t="s">
        <v>7</v>
      </c>
      <c r="C16" s="84" t="s">
        <v>26</v>
      </c>
      <c r="D16" s="94">
        <f>'R2.DPT'!D17</f>
        <v>12</v>
      </c>
      <c r="E16" s="44">
        <f>'R2.DPT'!R17</f>
        <v>267</v>
      </c>
      <c r="F16" s="41">
        <f>'R2.DPT'!S17</f>
        <v>22.25</v>
      </c>
    </row>
    <row r="17" spans="1:6" ht="25.5">
      <c r="A17" s="84" t="s">
        <v>26</v>
      </c>
      <c r="B17" s="137" t="s">
        <v>135</v>
      </c>
      <c r="C17" s="84" t="s">
        <v>26</v>
      </c>
      <c r="D17" s="94">
        <f>'R2.DPT'!D18</f>
        <v>12</v>
      </c>
      <c r="E17" s="44">
        <f>'R2.DPT'!R18</f>
        <v>53</v>
      </c>
      <c r="F17" s="41">
        <f>'R2.DPT'!S18</f>
        <v>4.416666666666667</v>
      </c>
    </row>
    <row r="18" spans="1:6" ht="25.5">
      <c r="A18" s="84" t="s">
        <v>36</v>
      </c>
      <c r="B18" s="137" t="s">
        <v>143</v>
      </c>
      <c r="C18" s="84" t="s">
        <v>36</v>
      </c>
      <c r="D18" s="94">
        <f>'R2.DPT'!D19</f>
        <v>130</v>
      </c>
      <c r="E18" s="44">
        <f>'R2.DPT'!R19</f>
        <v>84</v>
      </c>
      <c r="F18" s="41">
        <f>'R2.DPT'!S19</f>
        <v>0.6461538461538462</v>
      </c>
    </row>
    <row r="19" spans="1:6" ht="25.5">
      <c r="A19" s="84" t="s">
        <v>56</v>
      </c>
      <c r="B19" s="137" t="s">
        <v>144</v>
      </c>
      <c r="C19" s="84" t="s">
        <v>56</v>
      </c>
      <c r="D19" s="94">
        <f>'R2.DPT'!D20</f>
        <v>108</v>
      </c>
      <c r="E19" s="44">
        <f>'R2.DPT'!R20</f>
        <v>28</v>
      </c>
      <c r="F19" s="41">
        <f>'R2.DPT'!S20</f>
        <v>0.25925925925925924</v>
      </c>
    </row>
    <row r="20" spans="1:6" ht="25.5">
      <c r="A20" s="84" t="s">
        <v>37</v>
      </c>
      <c r="B20" s="85" t="s">
        <v>8</v>
      </c>
      <c r="C20" s="84" t="s">
        <v>37</v>
      </c>
      <c r="D20" s="94">
        <f>'R2.DPT'!D21</f>
        <v>280</v>
      </c>
      <c r="E20" s="44">
        <f>'R2.DPT'!R21</f>
        <v>319</v>
      </c>
      <c r="F20" s="41">
        <f>'R2.DPT'!S21</f>
        <v>1.1392857142857142</v>
      </c>
    </row>
    <row r="21" spans="1:6" ht="25.5">
      <c r="A21" s="84" t="s">
        <v>31</v>
      </c>
      <c r="B21" s="137" t="s">
        <v>145</v>
      </c>
      <c r="C21" s="84" t="s">
        <v>31</v>
      </c>
      <c r="D21" s="94">
        <f>'R2.DPT'!D22</f>
        <v>1500</v>
      </c>
      <c r="E21" s="44">
        <f>'R2.DPT'!R22</f>
        <v>449</v>
      </c>
      <c r="F21" s="41">
        <f>'R2.DPT'!S22</f>
        <v>0.29933333333333334</v>
      </c>
    </row>
  </sheetData>
  <sheetProtection/>
  <autoFilter ref="A1:F21"/>
  <printOptions/>
  <pageMargins left="0.1968503937007874" right="0.1968503937007874" top="0.984251968503937" bottom="0.1968503937007874" header="0" footer="0"/>
  <pageSetup horizontalDpi="600" verticalDpi="600" orientation="landscape" scale="95" r:id="rId1"/>
  <headerFooter>
    <oddHeader>&amp;C&amp;"Arial,Negrita"&amp;14TABLERO DE CONTROL DOSIS DE 1 AÑO
ENERO A MAYO 2014
(Actualizado 9 de Junio de 2014)</oddHeader>
    <oddFooter>&amp;R&amp;"Arial,Negrita"Grupo Sistemas de Información PAI
Secretaría Distrital de Salud</oddFooter>
  </headerFooter>
  <rowBreaks count="2" manualBreakCount="2">
    <brk id="13" max="11" man="1"/>
    <brk id="15" max="11" man="1"/>
  </rowBreaks>
</worksheet>
</file>

<file path=xl/worksheets/sheet3.xml><?xml version="1.0" encoding="utf-8"?>
<worksheet xmlns="http://schemas.openxmlformats.org/spreadsheetml/2006/main" xmlns:r="http://schemas.openxmlformats.org/officeDocument/2006/relationships">
  <sheetPr codeName="Hoja1">
    <tabColor rgb="FF006600"/>
  </sheetPr>
  <dimension ref="A1:T22"/>
  <sheetViews>
    <sheetView zoomScale="86" zoomScaleNormal="86" zoomScalePageLayoutView="0" workbookViewId="0" topLeftCell="A1">
      <pane xSplit="3" ySplit="2" topLeftCell="D8" activePane="bottomRight" state="frozen"/>
      <selection pane="topLeft" activeCell="A1" sqref="A1"/>
      <selection pane="topRight" activeCell="D1" sqref="D1"/>
      <selection pane="bottomLeft" activeCell="A3" sqref="A3"/>
      <selection pane="bottomRight" activeCell="B28" sqref="B28"/>
    </sheetView>
  </sheetViews>
  <sheetFormatPr defaultColWidth="11.421875" defaultRowHeight="12.75"/>
  <cols>
    <col min="1" max="1" width="26.140625" style="7" bestFit="1" customWidth="1"/>
    <col min="2" max="2" width="82.8515625" style="16" bestFit="1" customWidth="1"/>
    <col min="3" max="3" width="26.140625" style="16" bestFit="1" customWidth="1"/>
    <col min="4" max="5" width="13.140625" style="8" customWidth="1"/>
    <col min="6" max="20" width="13.14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45">
      <c r="A2" s="9" t="s">
        <v>0</v>
      </c>
      <c r="B2" s="18" t="s">
        <v>1</v>
      </c>
      <c r="C2" s="18" t="s">
        <v>10</v>
      </c>
      <c r="D2" s="19" t="s">
        <v>138</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147">
        <v>80</v>
      </c>
      <c r="E3" s="4">
        <f aca="true" t="shared" si="0" ref="E3:E15">D3/12</f>
        <v>6.666666666666667</v>
      </c>
      <c r="F3" s="5">
        <v>11</v>
      </c>
      <c r="G3" s="5">
        <v>18</v>
      </c>
      <c r="H3" s="5">
        <v>9</v>
      </c>
      <c r="I3" s="5">
        <v>11</v>
      </c>
      <c r="J3" s="5">
        <v>7</v>
      </c>
      <c r="K3" s="5">
        <v>8</v>
      </c>
      <c r="L3" s="5">
        <v>0</v>
      </c>
      <c r="M3" s="5">
        <v>0</v>
      </c>
      <c r="N3" s="5">
        <v>0</v>
      </c>
      <c r="O3" s="5">
        <v>0</v>
      </c>
      <c r="P3" s="5">
        <v>0</v>
      </c>
      <c r="Q3" s="5">
        <v>0</v>
      </c>
      <c r="R3" s="10">
        <f aca="true" t="shared" si="1" ref="R3:R15">SUM(F3:Q3)</f>
        <v>64</v>
      </c>
      <c r="S3" s="17">
        <f aca="true" t="shared" si="2" ref="S3:S15">IF(D3=0,0,+R3/D3)</f>
        <v>0.8</v>
      </c>
      <c r="T3" s="11">
        <f aca="true" t="shared" si="3" ref="T3:T15">IF(COUNT(F3:Q3)*(D3/12)-R3&lt;0,"",COUNT(F3:Q3)*(D3/12)-R3)</f>
        <v>16</v>
      </c>
    </row>
    <row r="4" spans="1:20" ht="15">
      <c r="A4" s="2" t="s">
        <v>30</v>
      </c>
      <c r="B4" s="2" t="s">
        <v>3</v>
      </c>
      <c r="C4" s="2" t="s">
        <v>30</v>
      </c>
      <c r="D4" s="3">
        <v>125</v>
      </c>
      <c r="E4" s="4">
        <f t="shared" si="0"/>
        <v>10.416666666666666</v>
      </c>
      <c r="F4" s="5">
        <v>8</v>
      </c>
      <c r="G4" s="5">
        <v>3</v>
      </c>
      <c r="H4" s="5">
        <v>6</v>
      </c>
      <c r="I4" s="5">
        <v>6</v>
      </c>
      <c r="J4" s="5">
        <v>8</v>
      </c>
      <c r="K4" s="5">
        <v>1</v>
      </c>
      <c r="L4" s="5">
        <v>0</v>
      </c>
      <c r="M4" s="5">
        <v>0</v>
      </c>
      <c r="N4" s="5">
        <v>0</v>
      </c>
      <c r="O4" s="5">
        <v>0</v>
      </c>
      <c r="P4" s="5">
        <v>0</v>
      </c>
      <c r="Q4" s="5">
        <v>0</v>
      </c>
      <c r="R4" s="10">
        <f t="shared" si="1"/>
        <v>32</v>
      </c>
      <c r="S4" s="17">
        <f t="shared" si="2"/>
        <v>0.256</v>
      </c>
      <c r="T4" s="11">
        <f t="shared" si="3"/>
        <v>93</v>
      </c>
    </row>
    <row r="5" spans="1:20" ht="15">
      <c r="A5" s="2" t="s">
        <v>39</v>
      </c>
      <c r="B5" s="2" t="s">
        <v>140</v>
      </c>
      <c r="C5" s="2" t="s">
        <v>39</v>
      </c>
      <c r="D5" s="3">
        <v>218</v>
      </c>
      <c r="E5" s="4">
        <f t="shared" si="0"/>
        <v>18.166666666666668</v>
      </c>
      <c r="F5" s="5">
        <v>27</v>
      </c>
      <c r="G5" s="5">
        <v>21</v>
      </c>
      <c r="H5" s="5">
        <v>25</v>
      </c>
      <c r="I5" s="5">
        <v>17</v>
      </c>
      <c r="J5" s="5">
        <v>20</v>
      </c>
      <c r="K5" s="5">
        <v>19</v>
      </c>
      <c r="L5" s="5">
        <v>0</v>
      </c>
      <c r="M5" s="5">
        <v>0</v>
      </c>
      <c r="N5" s="5">
        <v>0</v>
      </c>
      <c r="O5" s="5">
        <v>0</v>
      </c>
      <c r="P5" s="5">
        <v>0</v>
      </c>
      <c r="Q5" s="5">
        <v>0</v>
      </c>
      <c r="R5" s="10">
        <f t="shared" si="1"/>
        <v>129</v>
      </c>
      <c r="S5" s="17">
        <f t="shared" si="2"/>
        <v>0.591743119266055</v>
      </c>
      <c r="T5" s="11">
        <f t="shared" si="3"/>
        <v>89</v>
      </c>
    </row>
    <row r="6" spans="1:20" ht="15">
      <c r="A6" s="2" t="s">
        <v>38</v>
      </c>
      <c r="B6" s="2" t="s">
        <v>73</v>
      </c>
      <c r="C6" s="2" t="s">
        <v>38</v>
      </c>
      <c r="D6" s="3">
        <v>1602</v>
      </c>
      <c r="E6" s="4">
        <f t="shared" si="0"/>
        <v>133.5</v>
      </c>
      <c r="F6" s="5">
        <v>143</v>
      </c>
      <c r="G6" s="5">
        <v>128</v>
      </c>
      <c r="H6" s="5">
        <v>179</v>
      </c>
      <c r="I6" s="5">
        <v>130</v>
      </c>
      <c r="J6" s="5">
        <v>159</v>
      </c>
      <c r="K6" s="5">
        <v>159</v>
      </c>
      <c r="L6" s="5">
        <v>0</v>
      </c>
      <c r="M6" s="5">
        <v>0</v>
      </c>
      <c r="N6" s="5">
        <v>0</v>
      </c>
      <c r="O6" s="5">
        <v>0</v>
      </c>
      <c r="P6" s="5">
        <v>0</v>
      </c>
      <c r="Q6" s="5">
        <v>0</v>
      </c>
      <c r="R6" s="10">
        <f t="shared" si="1"/>
        <v>898</v>
      </c>
      <c r="S6" s="17">
        <f t="shared" si="2"/>
        <v>0.5605493133583022</v>
      </c>
      <c r="T6" s="11">
        <f t="shared" si="3"/>
        <v>704</v>
      </c>
    </row>
    <row r="7" spans="1:20" ht="15">
      <c r="A7" s="2" t="s">
        <v>45</v>
      </c>
      <c r="B7" s="2" t="s">
        <v>82</v>
      </c>
      <c r="C7" s="2" t="s">
        <v>45</v>
      </c>
      <c r="D7" s="3">
        <v>626</v>
      </c>
      <c r="E7" s="4">
        <f t="shared" si="0"/>
        <v>52.166666666666664</v>
      </c>
      <c r="F7" s="5">
        <v>27</v>
      </c>
      <c r="G7" s="5">
        <v>26</v>
      </c>
      <c r="H7" s="5">
        <v>21</v>
      </c>
      <c r="I7" s="5">
        <v>11</v>
      </c>
      <c r="J7" s="5">
        <v>8</v>
      </c>
      <c r="K7" s="5">
        <v>15</v>
      </c>
      <c r="L7" s="5">
        <v>0</v>
      </c>
      <c r="M7" s="5">
        <v>0</v>
      </c>
      <c r="N7" s="5">
        <v>0</v>
      </c>
      <c r="O7" s="5">
        <v>0</v>
      </c>
      <c r="P7" s="5">
        <v>0</v>
      </c>
      <c r="Q7" s="5">
        <v>0</v>
      </c>
      <c r="R7" s="10">
        <f t="shared" si="1"/>
        <v>108</v>
      </c>
      <c r="S7" s="17">
        <f t="shared" si="2"/>
        <v>0.17252396166134185</v>
      </c>
      <c r="T7" s="11">
        <f t="shared" si="3"/>
        <v>518</v>
      </c>
    </row>
    <row r="8" spans="1:20" ht="15">
      <c r="A8" s="2" t="s">
        <v>43</v>
      </c>
      <c r="B8" s="2" t="s">
        <v>68</v>
      </c>
      <c r="C8" s="2" t="s">
        <v>43</v>
      </c>
      <c r="D8" s="3">
        <v>324</v>
      </c>
      <c r="E8" s="4">
        <f t="shared" si="0"/>
        <v>27</v>
      </c>
      <c r="F8" s="5">
        <v>24</v>
      </c>
      <c r="G8" s="5">
        <v>29</v>
      </c>
      <c r="H8" s="5">
        <v>22</v>
      </c>
      <c r="I8" s="5">
        <v>30</v>
      </c>
      <c r="J8" s="5">
        <v>18</v>
      </c>
      <c r="K8" s="5">
        <v>33</v>
      </c>
      <c r="L8" s="5">
        <v>0</v>
      </c>
      <c r="M8" s="5">
        <v>0</v>
      </c>
      <c r="N8" s="5">
        <v>0</v>
      </c>
      <c r="O8" s="5">
        <v>0</v>
      </c>
      <c r="P8" s="5">
        <v>0</v>
      </c>
      <c r="Q8" s="5">
        <v>0</v>
      </c>
      <c r="R8" s="10">
        <f t="shared" si="1"/>
        <v>156</v>
      </c>
      <c r="S8" s="17">
        <f t="shared" si="2"/>
        <v>0.48148148148148145</v>
      </c>
      <c r="T8" s="11">
        <f t="shared" si="3"/>
        <v>168</v>
      </c>
    </row>
    <row r="9" spans="1:20" ht="15">
      <c r="A9" s="2" t="s">
        <v>28</v>
      </c>
      <c r="B9" s="2" t="s">
        <v>69</v>
      </c>
      <c r="C9" s="2" t="s">
        <v>28</v>
      </c>
      <c r="D9" s="3">
        <v>877</v>
      </c>
      <c r="E9" s="4">
        <f t="shared" si="0"/>
        <v>73.08333333333333</v>
      </c>
      <c r="F9" s="5">
        <v>111</v>
      </c>
      <c r="G9" s="5">
        <v>93</v>
      </c>
      <c r="H9" s="5">
        <v>107</v>
      </c>
      <c r="I9" s="5">
        <v>86</v>
      </c>
      <c r="J9" s="5">
        <v>95</v>
      </c>
      <c r="K9" s="5">
        <v>134</v>
      </c>
      <c r="L9" s="5">
        <v>0</v>
      </c>
      <c r="M9" s="5">
        <v>0</v>
      </c>
      <c r="N9" s="5">
        <v>0</v>
      </c>
      <c r="O9" s="5">
        <v>0</v>
      </c>
      <c r="P9" s="5">
        <v>0</v>
      </c>
      <c r="Q9" s="5">
        <v>0</v>
      </c>
      <c r="R9" s="10">
        <f t="shared" si="1"/>
        <v>626</v>
      </c>
      <c r="S9" s="17">
        <f t="shared" si="2"/>
        <v>0.7137970353477765</v>
      </c>
      <c r="T9" s="11">
        <f t="shared" si="3"/>
        <v>251</v>
      </c>
    </row>
    <row r="10" spans="1:20" ht="15">
      <c r="A10" s="2" t="s">
        <v>34</v>
      </c>
      <c r="B10" s="2" t="s">
        <v>141</v>
      </c>
      <c r="C10" s="2" t="s">
        <v>34</v>
      </c>
      <c r="D10" s="3">
        <v>144</v>
      </c>
      <c r="E10" s="4">
        <f t="shared" si="0"/>
        <v>12</v>
      </c>
      <c r="F10" s="5">
        <v>33</v>
      </c>
      <c r="G10" s="5">
        <v>36</v>
      </c>
      <c r="H10" s="5">
        <v>45</v>
      </c>
      <c r="I10" s="5">
        <v>93</v>
      </c>
      <c r="J10" s="5">
        <v>67</v>
      </c>
      <c r="K10" s="5">
        <v>62</v>
      </c>
      <c r="L10" s="5">
        <v>0</v>
      </c>
      <c r="M10" s="5">
        <v>0</v>
      </c>
      <c r="N10" s="5">
        <v>0</v>
      </c>
      <c r="O10" s="5">
        <v>0</v>
      </c>
      <c r="P10" s="5">
        <v>0</v>
      </c>
      <c r="Q10" s="5">
        <v>0</v>
      </c>
      <c r="R10" s="10">
        <f t="shared" si="1"/>
        <v>336</v>
      </c>
      <c r="S10" s="17">
        <f t="shared" si="2"/>
        <v>2.3333333333333335</v>
      </c>
      <c r="T10" s="11">
        <f t="shared" si="3"/>
      </c>
    </row>
    <row r="11" spans="1:20" s="6" customFormat="1" ht="15">
      <c r="A11" s="2" t="s">
        <v>33</v>
      </c>
      <c r="B11" s="2" t="s">
        <v>70</v>
      </c>
      <c r="C11" s="2" t="s">
        <v>33</v>
      </c>
      <c r="D11" s="3">
        <v>125</v>
      </c>
      <c r="E11" s="4">
        <f t="shared" si="0"/>
        <v>10.416666666666666</v>
      </c>
      <c r="F11" s="5">
        <v>14</v>
      </c>
      <c r="G11" s="5">
        <v>16</v>
      </c>
      <c r="H11" s="5">
        <v>25</v>
      </c>
      <c r="I11" s="5">
        <v>18</v>
      </c>
      <c r="J11" s="5">
        <v>18</v>
      </c>
      <c r="K11" s="5">
        <v>11</v>
      </c>
      <c r="L11" s="5">
        <v>0</v>
      </c>
      <c r="M11" s="5">
        <v>0</v>
      </c>
      <c r="N11" s="5">
        <v>0</v>
      </c>
      <c r="O11" s="5">
        <v>0</v>
      </c>
      <c r="P11" s="5">
        <v>0</v>
      </c>
      <c r="Q11" s="5">
        <v>0</v>
      </c>
      <c r="R11" s="10">
        <f t="shared" si="1"/>
        <v>102</v>
      </c>
      <c r="S11" s="17">
        <f t="shared" si="2"/>
        <v>0.816</v>
      </c>
      <c r="T11" s="11">
        <f t="shared" si="3"/>
        <v>23</v>
      </c>
    </row>
    <row r="12" spans="1:20" s="6" customFormat="1" ht="15">
      <c r="A12" s="2" t="s">
        <v>32</v>
      </c>
      <c r="B12" s="2" t="s">
        <v>71</v>
      </c>
      <c r="C12" s="2" t="s">
        <v>32</v>
      </c>
      <c r="D12" s="3">
        <v>400</v>
      </c>
      <c r="E12" s="4">
        <f t="shared" si="0"/>
        <v>33.333333333333336</v>
      </c>
      <c r="F12" s="5">
        <v>24</v>
      </c>
      <c r="G12" s="5">
        <v>25</v>
      </c>
      <c r="H12" s="5">
        <v>23</v>
      </c>
      <c r="I12" s="5">
        <v>37</v>
      </c>
      <c r="J12" s="5">
        <v>27</v>
      </c>
      <c r="K12" s="5">
        <v>19</v>
      </c>
      <c r="L12" s="5">
        <v>0</v>
      </c>
      <c r="M12" s="5">
        <v>0</v>
      </c>
      <c r="N12" s="5">
        <v>0</v>
      </c>
      <c r="O12" s="5">
        <v>0</v>
      </c>
      <c r="P12" s="5">
        <v>0</v>
      </c>
      <c r="Q12" s="5">
        <v>0</v>
      </c>
      <c r="R12" s="10">
        <f t="shared" si="1"/>
        <v>155</v>
      </c>
      <c r="S12" s="17">
        <f t="shared" si="2"/>
        <v>0.3875</v>
      </c>
      <c r="T12" s="11">
        <f t="shared" si="3"/>
        <v>245</v>
      </c>
    </row>
    <row r="13" spans="1:20" ht="15">
      <c r="A13" s="2" t="s">
        <v>40</v>
      </c>
      <c r="B13" s="2" t="s">
        <v>72</v>
      </c>
      <c r="C13" s="2" t="s">
        <v>40</v>
      </c>
      <c r="D13" s="3">
        <v>793</v>
      </c>
      <c r="E13" s="4">
        <f t="shared" si="0"/>
        <v>66.08333333333333</v>
      </c>
      <c r="F13" s="5">
        <v>75</v>
      </c>
      <c r="G13" s="5">
        <v>125</v>
      </c>
      <c r="H13" s="5">
        <v>143</v>
      </c>
      <c r="I13" s="5">
        <v>96</v>
      </c>
      <c r="J13" s="5">
        <v>91</v>
      </c>
      <c r="K13" s="5">
        <v>89</v>
      </c>
      <c r="L13" s="5">
        <v>0</v>
      </c>
      <c r="M13" s="5">
        <v>0</v>
      </c>
      <c r="N13" s="5">
        <v>0</v>
      </c>
      <c r="O13" s="5">
        <v>0</v>
      </c>
      <c r="P13" s="5">
        <v>0</v>
      </c>
      <c r="Q13" s="5">
        <v>0</v>
      </c>
      <c r="R13" s="10">
        <f t="shared" si="1"/>
        <v>619</v>
      </c>
      <c r="S13" s="17">
        <f t="shared" si="2"/>
        <v>0.7805800756620429</v>
      </c>
      <c r="T13" s="11">
        <f t="shared" si="3"/>
        <v>174</v>
      </c>
    </row>
    <row r="14" spans="1:20" ht="15">
      <c r="A14" s="2" t="s">
        <v>27</v>
      </c>
      <c r="B14" s="2" t="s">
        <v>4</v>
      </c>
      <c r="C14" s="2" t="s">
        <v>27</v>
      </c>
      <c r="D14" s="3">
        <v>156</v>
      </c>
      <c r="E14" s="4">
        <f t="shared" si="0"/>
        <v>13</v>
      </c>
      <c r="F14" s="5">
        <v>13</v>
      </c>
      <c r="G14" s="5">
        <v>20</v>
      </c>
      <c r="H14" s="5">
        <v>15</v>
      </c>
      <c r="I14" s="5">
        <v>26</v>
      </c>
      <c r="J14" s="5">
        <v>20</v>
      </c>
      <c r="K14" s="5">
        <v>20</v>
      </c>
      <c r="L14" s="5">
        <v>0</v>
      </c>
      <c r="M14" s="5">
        <v>0</v>
      </c>
      <c r="N14" s="5">
        <v>0</v>
      </c>
      <c r="O14" s="5">
        <v>0</v>
      </c>
      <c r="P14" s="5">
        <v>0</v>
      </c>
      <c r="Q14" s="5">
        <v>0</v>
      </c>
      <c r="R14" s="10">
        <f t="shared" si="1"/>
        <v>114</v>
      </c>
      <c r="S14" s="17">
        <f t="shared" si="2"/>
        <v>0.7307692307692307</v>
      </c>
      <c r="T14" s="11">
        <f t="shared" si="3"/>
        <v>42</v>
      </c>
    </row>
    <row r="15" spans="1:20" ht="15">
      <c r="A15" s="2" t="s">
        <v>42</v>
      </c>
      <c r="B15" s="2" t="s">
        <v>5</v>
      </c>
      <c r="C15" s="2" t="s">
        <v>42</v>
      </c>
      <c r="D15" s="3">
        <v>50</v>
      </c>
      <c r="E15" s="4">
        <f t="shared" si="0"/>
        <v>4.166666666666667</v>
      </c>
      <c r="F15" s="5">
        <v>8</v>
      </c>
      <c r="G15" s="5">
        <v>6</v>
      </c>
      <c r="H15" s="5">
        <v>6</v>
      </c>
      <c r="I15" s="5">
        <v>4</v>
      </c>
      <c r="J15" s="5">
        <v>9</v>
      </c>
      <c r="K15" s="5">
        <v>6</v>
      </c>
      <c r="L15" s="5">
        <v>0</v>
      </c>
      <c r="M15" s="5">
        <v>0</v>
      </c>
      <c r="N15" s="5">
        <v>0</v>
      </c>
      <c r="O15" s="5">
        <v>0</v>
      </c>
      <c r="P15" s="5">
        <v>0</v>
      </c>
      <c r="Q15" s="5">
        <v>0</v>
      </c>
      <c r="R15" s="10">
        <f t="shared" si="1"/>
        <v>39</v>
      </c>
      <c r="S15" s="17">
        <f t="shared" si="2"/>
        <v>0.78</v>
      </c>
      <c r="T15" s="11">
        <f t="shared" si="3"/>
        <v>11</v>
      </c>
    </row>
    <row r="16" spans="1:20" s="6" customFormat="1" ht="15">
      <c r="A16" s="2" t="s">
        <v>55</v>
      </c>
      <c r="B16" s="2" t="s">
        <v>142</v>
      </c>
      <c r="C16" s="2" t="s">
        <v>55</v>
      </c>
      <c r="D16" s="3">
        <v>197</v>
      </c>
      <c r="E16" s="4">
        <f aca="true" t="shared" si="4" ref="E16:E21">D16/12</f>
        <v>16.416666666666668</v>
      </c>
      <c r="F16" s="5">
        <v>22</v>
      </c>
      <c r="G16" s="5">
        <v>17</v>
      </c>
      <c r="H16" s="5">
        <v>25</v>
      </c>
      <c r="I16" s="5">
        <v>18</v>
      </c>
      <c r="J16" s="5">
        <v>12</v>
      </c>
      <c r="K16" s="5">
        <v>20</v>
      </c>
      <c r="L16" s="5">
        <v>0</v>
      </c>
      <c r="M16" s="5">
        <v>0</v>
      </c>
      <c r="N16" s="5">
        <v>0</v>
      </c>
      <c r="O16" s="5">
        <v>0</v>
      </c>
      <c r="P16" s="5">
        <v>0</v>
      </c>
      <c r="Q16" s="5">
        <v>0</v>
      </c>
      <c r="R16" s="10">
        <f aca="true" t="shared" si="5" ref="R16:R21">SUM(F16:Q16)</f>
        <v>114</v>
      </c>
      <c r="S16" s="17">
        <f aca="true" t="shared" si="6" ref="S16:S21">IF(D16=0,0,+R16/D16)</f>
        <v>0.5786802030456852</v>
      </c>
      <c r="T16" s="11">
        <f aca="true" t="shared" si="7" ref="T16:T21">IF(COUNT(F16:Q16)*(D16/12)-R16&lt;0,"",COUNT(F16:Q16)*(D16/12)-R16)</f>
        <v>83</v>
      </c>
    </row>
    <row r="17" spans="1:20" ht="15">
      <c r="A17" s="2" t="s">
        <v>26</v>
      </c>
      <c r="B17" s="2" t="s">
        <v>7</v>
      </c>
      <c r="C17" s="2" t="s">
        <v>26</v>
      </c>
      <c r="D17" s="3">
        <v>12</v>
      </c>
      <c r="E17" s="4">
        <f t="shared" si="4"/>
        <v>1</v>
      </c>
      <c r="F17" s="5">
        <v>32</v>
      </c>
      <c r="G17" s="5">
        <v>24</v>
      </c>
      <c r="H17" s="5">
        <v>29</v>
      </c>
      <c r="I17" s="5">
        <v>15</v>
      </c>
      <c r="J17" s="5">
        <v>6</v>
      </c>
      <c r="K17" s="5">
        <v>11</v>
      </c>
      <c r="L17" s="5">
        <v>0</v>
      </c>
      <c r="M17" s="5">
        <v>0</v>
      </c>
      <c r="N17" s="5">
        <v>0</v>
      </c>
      <c r="O17" s="5">
        <v>0</v>
      </c>
      <c r="P17" s="5">
        <v>0</v>
      </c>
      <c r="Q17" s="5">
        <v>0</v>
      </c>
      <c r="R17" s="10">
        <f t="shared" si="5"/>
        <v>117</v>
      </c>
      <c r="S17" s="17">
        <f t="shared" si="6"/>
        <v>9.75</v>
      </c>
      <c r="T17" s="11">
        <f t="shared" si="7"/>
      </c>
    </row>
    <row r="18" spans="1:20" ht="15">
      <c r="A18" s="2" t="s">
        <v>26</v>
      </c>
      <c r="B18" s="2" t="s">
        <v>135</v>
      </c>
      <c r="C18" s="2" t="s">
        <v>26</v>
      </c>
      <c r="D18" s="147">
        <v>12</v>
      </c>
      <c r="E18" s="4">
        <f t="shared" si="4"/>
        <v>1</v>
      </c>
      <c r="F18" s="5">
        <v>0</v>
      </c>
      <c r="G18" s="5">
        <v>0</v>
      </c>
      <c r="H18" s="5">
        <v>0</v>
      </c>
      <c r="I18" s="5">
        <v>0</v>
      </c>
      <c r="J18" s="5">
        <v>5</v>
      </c>
      <c r="K18" s="5">
        <v>12</v>
      </c>
      <c r="L18" s="5">
        <v>0</v>
      </c>
      <c r="M18" s="5">
        <v>0</v>
      </c>
      <c r="N18" s="5">
        <v>0</v>
      </c>
      <c r="O18" s="5">
        <v>0</v>
      </c>
      <c r="P18" s="5">
        <v>0</v>
      </c>
      <c r="Q18" s="5">
        <v>0</v>
      </c>
      <c r="R18" s="10">
        <f t="shared" si="5"/>
        <v>17</v>
      </c>
      <c r="S18" s="17">
        <f t="shared" si="6"/>
        <v>1.4166666666666667</v>
      </c>
      <c r="T18" s="11">
        <f t="shared" si="7"/>
      </c>
    </row>
    <row r="19" spans="1:20" ht="15">
      <c r="A19" s="2" t="s">
        <v>36</v>
      </c>
      <c r="B19" s="2" t="s">
        <v>83</v>
      </c>
      <c r="C19" s="2" t="s">
        <v>36</v>
      </c>
      <c r="D19" s="3">
        <v>12</v>
      </c>
      <c r="E19" s="4">
        <f t="shared" si="4"/>
        <v>1</v>
      </c>
      <c r="F19" s="5">
        <v>11</v>
      </c>
      <c r="G19" s="5">
        <v>3</v>
      </c>
      <c r="H19" s="5">
        <v>3</v>
      </c>
      <c r="I19" s="5">
        <v>4</v>
      </c>
      <c r="J19" s="5">
        <v>4</v>
      </c>
      <c r="K19" s="5">
        <v>4</v>
      </c>
      <c r="L19" s="5">
        <v>0</v>
      </c>
      <c r="M19" s="5">
        <v>0</v>
      </c>
      <c r="N19" s="5">
        <v>0</v>
      </c>
      <c r="O19" s="5">
        <v>0</v>
      </c>
      <c r="P19" s="5">
        <v>0</v>
      </c>
      <c r="Q19" s="5">
        <v>0</v>
      </c>
      <c r="R19" s="10">
        <f t="shared" si="5"/>
        <v>29</v>
      </c>
      <c r="S19" s="17">
        <f t="shared" si="6"/>
        <v>2.4166666666666665</v>
      </c>
      <c r="T19" s="11">
        <f t="shared" si="7"/>
      </c>
    </row>
    <row r="20" spans="1:20" ht="15">
      <c r="A20" s="2" t="s">
        <v>56</v>
      </c>
      <c r="B20" s="2" t="s">
        <v>144</v>
      </c>
      <c r="C20" s="2" t="s">
        <v>56</v>
      </c>
      <c r="D20" s="3">
        <v>13</v>
      </c>
      <c r="E20" s="4">
        <f t="shared" si="4"/>
        <v>1.0833333333333333</v>
      </c>
      <c r="F20" s="5">
        <v>0</v>
      </c>
      <c r="G20" s="5">
        <v>0</v>
      </c>
      <c r="H20" s="5">
        <v>3</v>
      </c>
      <c r="I20" s="5">
        <v>1</v>
      </c>
      <c r="J20" s="5">
        <v>0</v>
      </c>
      <c r="K20" s="5">
        <v>0</v>
      </c>
      <c r="L20" s="5">
        <v>0</v>
      </c>
      <c r="M20" s="5">
        <v>0</v>
      </c>
      <c r="N20" s="5">
        <v>0</v>
      </c>
      <c r="O20" s="5">
        <v>0</v>
      </c>
      <c r="P20" s="5">
        <v>0</v>
      </c>
      <c r="Q20" s="5">
        <v>0</v>
      </c>
      <c r="R20" s="10">
        <f t="shared" si="5"/>
        <v>4</v>
      </c>
      <c r="S20" s="17">
        <f t="shared" si="6"/>
        <v>0.3076923076923077</v>
      </c>
      <c r="T20" s="11">
        <f t="shared" si="7"/>
        <v>9</v>
      </c>
    </row>
    <row r="21" spans="1:20" ht="15">
      <c r="A21" s="2" t="s">
        <v>37</v>
      </c>
      <c r="B21" s="2" t="s">
        <v>8</v>
      </c>
      <c r="C21" s="2" t="s">
        <v>37</v>
      </c>
      <c r="D21" s="3">
        <v>174</v>
      </c>
      <c r="E21" s="4">
        <f t="shared" si="4"/>
        <v>14.5</v>
      </c>
      <c r="F21" s="5">
        <v>16</v>
      </c>
      <c r="G21" s="5">
        <v>35</v>
      </c>
      <c r="H21" s="5">
        <v>48</v>
      </c>
      <c r="I21" s="5">
        <v>35</v>
      </c>
      <c r="J21" s="5">
        <v>36</v>
      </c>
      <c r="K21" s="5">
        <v>56</v>
      </c>
      <c r="L21" s="5">
        <v>0</v>
      </c>
      <c r="M21" s="5">
        <v>0</v>
      </c>
      <c r="N21" s="5">
        <v>0</v>
      </c>
      <c r="O21" s="5">
        <v>0</v>
      </c>
      <c r="P21" s="5">
        <v>0</v>
      </c>
      <c r="Q21" s="5">
        <v>0</v>
      </c>
      <c r="R21" s="10">
        <f t="shared" si="5"/>
        <v>226</v>
      </c>
      <c r="S21" s="17">
        <f t="shared" si="6"/>
        <v>1.2988505747126438</v>
      </c>
      <c r="T21" s="11">
        <f t="shared" si="7"/>
      </c>
    </row>
    <row r="22" spans="1:20" ht="15">
      <c r="A22" s="2" t="s">
        <v>31</v>
      </c>
      <c r="B22" s="2" t="s">
        <v>145</v>
      </c>
      <c r="C22" s="2" t="s">
        <v>31</v>
      </c>
      <c r="D22" s="3">
        <v>1799</v>
      </c>
      <c r="E22" s="4">
        <f>D22/12</f>
        <v>149.91666666666666</v>
      </c>
      <c r="F22" s="5">
        <v>29</v>
      </c>
      <c r="G22" s="5">
        <v>45</v>
      </c>
      <c r="H22" s="5">
        <v>59</v>
      </c>
      <c r="I22" s="5">
        <v>29</v>
      </c>
      <c r="J22" s="5">
        <v>23</v>
      </c>
      <c r="K22" s="5">
        <v>16</v>
      </c>
      <c r="L22" s="5">
        <v>0</v>
      </c>
      <c r="M22" s="5">
        <v>0</v>
      </c>
      <c r="N22" s="5">
        <v>0</v>
      </c>
      <c r="O22" s="5">
        <v>0</v>
      </c>
      <c r="P22" s="5">
        <v>0</v>
      </c>
      <c r="Q22" s="5">
        <v>0</v>
      </c>
      <c r="R22" s="10">
        <f>SUM(F22:Q22)</f>
        <v>201</v>
      </c>
      <c r="S22" s="17">
        <f>IF(D22=0,0,+R22/D22)</f>
        <v>0.11172873818788216</v>
      </c>
      <c r="T22" s="11">
        <f>IF(COUNT(F22:Q22)*(D22/12)-R22&lt;0,"",COUNT(F22:Q22)*(D22/12)-R22)</f>
        <v>1598</v>
      </c>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4.xml><?xml version="1.0" encoding="utf-8"?>
<worksheet xmlns="http://schemas.openxmlformats.org/spreadsheetml/2006/main" xmlns:r="http://schemas.openxmlformats.org/officeDocument/2006/relationships">
  <sheetPr codeName="Hoja18">
    <tabColor rgb="FF006600"/>
  </sheetPr>
  <dimension ref="A1:T22"/>
  <sheetViews>
    <sheetView zoomScale="91" zoomScaleNormal="9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2.75"/>
  <cols>
    <col min="1" max="1" width="22.28125" style="7" bestFit="1" customWidth="1"/>
    <col min="2" max="2" width="69.57421875" style="16" bestFit="1" customWidth="1"/>
    <col min="3" max="3" width="22.28125" style="16" bestFit="1" customWidth="1"/>
    <col min="4" max="5" width="13.140625" style="8" customWidth="1"/>
    <col min="6" max="20" width="13.14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45">
      <c r="A2" s="9" t="s">
        <v>0</v>
      </c>
      <c r="B2" s="18" t="s">
        <v>1</v>
      </c>
      <c r="C2" s="18" t="s">
        <v>10</v>
      </c>
      <c r="D2" s="19" t="s">
        <v>138</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147">
        <v>80</v>
      </c>
      <c r="E3" s="4">
        <f aca="true" t="shared" si="0" ref="E3:E15">D3/12</f>
        <v>6.666666666666667</v>
      </c>
      <c r="F3" s="5">
        <v>26</v>
      </c>
      <c r="G3" s="5">
        <v>15</v>
      </c>
      <c r="H3" s="5">
        <v>19</v>
      </c>
      <c r="I3" s="5">
        <v>24</v>
      </c>
      <c r="J3" s="5">
        <v>10</v>
      </c>
      <c r="K3" s="5">
        <v>13</v>
      </c>
      <c r="L3" s="5">
        <v>0</v>
      </c>
      <c r="M3" s="5">
        <v>0</v>
      </c>
      <c r="N3" s="5">
        <v>0</v>
      </c>
      <c r="O3" s="5">
        <v>0</v>
      </c>
      <c r="P3" s="5">
        <v>0</v>
      </c>
      <c r="Q3" s="5">
        <v>0</v>
      </c>
      <c r="R3" s="10">
        <f aca="true" t="shared" si="1" ref="R3:R15">SUM(F3:Q3)</f>
        <v>107</v>
      </c>
      <c r="S3" s="17">
        <f aca="true" t="shared" si="2" ref="S3:S15">IF(D3=0,0,+R3/D3)</f>
        <v>1.3375</v>
      </c>
      <c r="T3" s="11">
        <f aca="true" t="shared" si="3" ref="T3:T15">IF(COUNT(F3:Q3)*(D3/12)-R3&lt;0,"",COUNT(F3:Q3)*(D3/12)-R3)</f>
      </c>
    </row>
    <row r="4" spans="1:20" ht="15">
      <c r="A4" s="2" t="s">
        <v>30</v>
      </c>
      <c r="B4" s="2" t="s">
        <v>3</v>
      </c>
      <c r="C4" s="2" t="s">
        <v>30</v>
      </c>
      <c r="D4" s="3">
        <v>125</v>
      </c>
      <c r="E4" s="4">
        <f t="shared" si="0"/>
        <v>10.416666666666666</v>
      </c>
      <c r="F4" s="5">
        <v>8</v>
      </c>
      <c r="G4" s="5">
        <v>3</v>
      </c>
      <c r="H4" s="5">
        <v>6</v>
      </c>
      <c r="I4" s="5">
        <v>6</v>
      </c>
      <c r="J4" s="5">
        <v>8</v>
      </c>
      <c r="K4" s="5">
        <v>1</v>
      </c>
      <c r="L4" s="5">
        <v>0</v>
      </c>
      <c r="M4" s="5">
        <v>0</v>
      </c>
      <c r="N4" s="5">
        <v>0</v>
      </c>
      <c r="O4" s="5">
        <v>0</v>
      </c>
      <c r="P4" s="5">
        <v>0</v>
      </c>
      <c r="Q4" s="5">
        <v>0</v>
      </c>
      <c r="R4" s="10">
        <f t="shared" si="1"/>
        <v>32</v>
      </c>
      <c r="S4" s="17">
        <f t="shared" si="2"/>
        <v>0.256</v>
      </c>
      <c r="T4" s="11">
        <f t="shared" si="3"/>
        <v>93</v>
      </c>
    </row>
    <row r="5" spans="1:20" ht="15">
      <c r="A5" s="2" t="s">
        <v>39</v>
      </c>
      <c r="B5" s="2" t="s">
        <v>140</v>
      </c>
      <c r="C5" s="2" t="s">
        <v>39</v>
      </c>
      <c r="D5" s="3">
        <v>218</v>
      </c>
      <c r="E5" s="4">
        <f t="shared" si="0"/>
        <v>18.166666666666668</v>
      </c>
      <c r="F5" s="5">
        <v>32</v>
      </c>
      <c r="G5" s="5">
        <v>26</v>
      </c>
      <c r="H5" s="5">
        <v>22</v>
      </c>
      <c r="I5" s="5">
        <v>26</v>
      </c>
      <c r="J5" s="5">
        <v>21</v>
      </c>
      <c r="K5" s="5">
        <v>14</v>
      </c>
      <c r="L5" s="5">
        <v>0</v>
      </c>
      <c r="M5" s="5">
        <v>0</v>
      </c>
      <c r="N5" s="5">
        <v>0</v>
      </c>
      <c r="O5" s="5">
        <v>0</v>
      </c>
      <c r="P5" s="5">
        <v>0</v>
      </c>
      <c r="Q5" s="5">
        <v>0</v>
      </c>
      <c r="R5" s="10">
        <f t="shared" si="1"/>
        <v>141</v>
      </c>
      <c r="S5" s="17">
        <f t="shared" si="2"/>
        <v>0.6467889908256881</v>
      </c>
      <c r="T5" s="11">
        <f t="shared" si="3"/>
        <v>77</v>
      </c>
    </row>
    <row r="6" spans="1:20" ht="15">
      <c r="A6" s="2" t="s">
        <v>38</v>
      </c>
      <c r="B6" s="2" t="s">
        <v>73</v>
      </c>
      <c r="C6" s="2" t="s">
        <v>38</v>
      </c>
      <c r="D6" s="3">
        <v>1602</v>
      </c>
      <c r="E6" s="4">
        <f t="shared" si="0"/>
        <v>133.5</v>
      </c>
      <c r="F6" s="5">
        <v>153</v>
      </c>
      <c r="G6" s="5">
        <v>130</v>
      </c>
      <c r="H6" s="5">
        <v>141</v>
      </c>
      <c r="I6" s="5">
        <v>132</v>
      </c>
      <c r="J6" s="5">
        <v>162</v>
      </c>
      <c r="K6" s="5">
        <v>127</v>
      </c>
      <c r="L6" s="5">
        <v>0</v>
      </c>
      <c r="M6" s="5">
        <v>0</v>
      </c>
      <c r="N6" s="5">
        <v>0</v>
      </c>
      <c r="O6" s="5">
        <v>0</v>
      </c>
      <c r="P6" s="5">
        <v>0</v>
      </c>
      <c r="Q6" s="5">
        <v>0</v>
      </c>
      <c r="R6" s="10">
        <f t="shared" si="1"/>
        <v>845</v>
      </c>
      <c r="S6" s="17">
        <f t="shared" si="2"/>
        <v>0.5274656679151061</v>
      </c>
      <c r="T6" s="11">
        <f t="shared" si="3"/>
        <v>757</v>
      </c>
    </row>
    <row r="7" spans="1:20" ht="15">
      <c r="A7" s="2" t="s">
        <v>45</v>
      </c>
      <c r="B7" s="2" t="s">
        <v>82</v>
      </c>
      <c r="C7" s="2" t="s">
        <v>45</v>
      </c>
      <c r="D7" s="3">
        <v>626</v>
      </c>
      <c r="E7" s="4">
        <f t="shared" si="0"/>
        <v>52.166666666666664</v>
      </c>
      <c r="F7" s="5">
        <v>40</v>
      </c>
      <c r="G7" s="5">
        <v>34</v>
      </c>
      <c r="H7" s="5">
        <v>44</v>
      </c>
      <c r="I7" s="5">
        <v>25</v>
      </c>
      <c r="J7" s="5">
        <v>23</v>
      </c>
      <c r="K7" s="5">
        <v>17</v>
      </c>
      <c r="L7" s="5">
        <v>0</v>
      </c>
      <c r="M7" s="5">
        <v>0</v>
      </c>
      <c r="N7" s="5">
        <v>0</v>
      </c>
      <c r="O7" s="5">
        <v>0</v>
      </c>
      <c r="P7" s="5">
        <v>0</v>
      </c>
      <c r="Q7" s="5">
        <v>0</v>
      </c>
      <c r="R7" s="10">
        <f t="shared" si="1"/>
        <v>183</v>
      </c>
      <c r="S7" s="17">
        <f t="shared" si="2"/>
        <v>0.29233226837060705</v>
      </c>
      <c r="T7" s="11">
        <f t="shared" si="3"/>
        <v>443</v>
      </c>
    </row>
    <row r="8" spans="1:20" ht="15">
      <c r="A8" s="2" t="s">
        <v>43</v>
      </c>
      <c r="B8" s="2" t="s">
        <v>68</v>
      </c>
      <c r="C8" s="2" t="s">
        <v>43</v>
      </c>
      <c r="D8" s="3">
        <v>324</v>
      </c>
      <c r="E8" s="4">
        <f t="shared" si="0"/>
        <v>27</v>
      </c>
      <c r="F8" s="5">
        <v>33</v>
      </c>
      <c r="G8" s="5">
        <v>24</v>
      </c>
      <c r="H8" s="5">
        <v>35</v>
      </c>
      <c r="I8" s="5">
        <v>28</v>
      </c>
      <c r="J8" s="5">
        <v>15</v>
      </c>
      <c r="K8" s="5">
        <v>30</v>
      </c>
      <c r="L8" s="5">
        <v>0</v>
      </c>
      <c r="M8" s="5">
        <v>0</v>
      </c>
      <c r="N8" s="5">
        <v>0</v>
      </c>
      <c r="O8" s="5">
        <v>0</v>
      </c>
      <c r="P8" s="5">
        <v>0</v>
      </c>
      <c r="Q8" s="5">
        <v>0</v>
      </c>
      <c r="R8" s="10">
        <f t="shared" si="1"/>
        <v>165</v>
      </c>
      <c r="S8" s="17">
        <f t="shared" si="2"/>
        <v>0.5092592592592593</v>
      </c>
      <c r="T8" s="11">
        <f t="shared" si="3"/>
        <v>159</v>
      </c>
    </row>
    <row r="9" spans="1:20" ht="15">
      <c r="A9" s="2" t="s">
        <v>28</v>
      </c>
      <c r="B9" s="2" t="s">
        <v>69</v>
      </c>
      <c r="C9" s="2" t="s">
        <v>28</v>
      </c>
      <c r="D9" s="3">
        <v>877</v>
      </c>
      <c r="E9" s="4">
        <f t="shared" si="0"/>
        <v>73.08333333333333</v>
      </c>
      <c r="F9" s="5">
        <v>140</v>
      </c>
      <c r="G9" s="5">
        <v>105</v>
      </c>
      <c r="H9" s="5">
        <v>117</v>
      </c>
      <c r="I9" s="5">
        <v>121</v>
      </c>
      <c r="J9" s="5">
        <v>114</v>
      </c>
      <c r="K9" s="5">
        <v>113</v>
      </c>
      <c r="L9" s="5">
        <v>0</v>
      </c>
      <c r="M9" s="5">
        <v>0</v>
      </c>
      <c r="N9" s="5">
        <v>0</v>
      </c>
      <c r="O9" s="5">
        <v>0</v>
      </c>
      <c r="P9" s="5">
        <v>0</v>
      </c>
      <c r="Q9" s="5">
        <v>0</v>
      </c>
      <c r="R9" s="10">
        <f t="shared" si="1"/>
        <v>710</v>
      </c>
      <c r="S9" s="17">
        <f t="shared" si="2"/>
        <v>0.8095781071835804</v>
      </c>
      <c r="T9" s="11">
        <f t="shared" si="3"/>
        <v>167</v>
      </c>
    </row>
    <row r="10" spans="1:20" ht="15">
      <c r="A10" s="2" t="s">
        <v>34</v>
      </c>
      <c r="B10" s="2" t="s">
        <v>141</v>
      </c>
      <c r="C10" s="2" t="s">
        <v>34</v>
      </c>
      <c r="D10" s="3">
        <v>144</v>
      </c>
      <c r="E10" s="4">
        <f t="shared" si="0"/>
        <v>12</v>
      </c>
      <c r="F10" s="5">
        <v>43</v>
      </c>
      <c r="G10" s="5">
        <v>38</v>
      </c>
      <c r="H10" s="5">
        <v>50</v>
      </c>
      <c r="I10" s="5">
        <v>63</v>
      </c>
      <c r="J10" s="5">
        <v>66</v>
      </c>
      <c r="K10" s="5">
        <v>77</v>
      </c>
      <c r="L10" s="5">
        <v>0</v>
      </c>
      <c r="M10" s="5">
        <v>0</v>
      </c>
      <c r="N10" s="5">
        <v>0</v>
      </c>
      <c r="O10" s="5">
        <v>0</v>
      </c>
      <c r="P10" s="5">
        <v>0</v>
      </c>
      <c r="Q10" s="5">
        <v>0</v>
      </c>
      <c r="R10" s="10">
        <f t="shared" si="1"/>
        <v>337</v>
      </c>
      <c r="S10" s="17">
        <f t="shared" si="2"/>
        <v>2.3402777777777777</v>
      </c>
      <c r="T10" s="11">
        <f t="shared" si="3"/>
      </c>
    </row>
    <row r="11" spans="1:20" s="6" customFormat="1" ht="15">
      <c r="A11" s="2" t="s">
        <v>33</v>
      </c>
      <c r="B11" s="2" t="s">
        <v>70</v>
      </c>
      <c r="C11" s="2" t="s">
        <v>33</v>
      </c>
      <c r="D11" s="3">
        <v>125</v>
      </c>
      <c r="E11" s="4">
        <f t="shared" si="0"/>
        <v>10.416666666666666</v>
      </c>
      <c r="F11" s="5">
        <v>19</v>
      </c>
      <c r="G11" s="5">
        <v>12</v>
      </c>
      <c r="H11" s="5">
        <v>22</v>
      </c>
      <c r="I11" s="5">
        <v>15</v>
      </c>
      <c r="J11" s="5">
        <v>18</v>
      </c>
      <c r="K11" s="5">
        <v>16</v>
      </c>
      <c r="L11" s="5">
        <v>0</v>
      </c>
      <c r="M11" s="5">
        <v>0</v>
      </c>
      <c r="N11" s="5">
        <v>0</v>
      </c>
      <c r="O11" s="5">
        <v>0</v>
      </c>
      <c r="P11" s="5">
        <v>0</v>
      </c>
      <c r="Q11" s="5">
        <v>0</v>
      </c>
      <c r="R11" s="10">
        <f t="shared" si="1"/>
        <v>102</v>
      </c>
      <c r="S11" s="17">
        <f t="shared" si="2"/>
        <v>0.816</v>
      </c>
      <c r="T11" s="11">
        <f t="shared" si="3"/>
        <v>23</v>
      </c>
    </row>
    <row r="12" spans="1:20" s="6" customFormat="1" ht="15">
      <c r="A12" s="2" t="s">
        <v>32</v>
      </c>
      <c r="B12" s="2" t="s">
        <v>71</v>
      </c>
      <c r="C12" s="2" t="s">
        <v>32</v>
      </c>
      <c r="D12" s="3">
        <v>400</v>
      </c>
      <c r="E12" s="4">
        <f t="shared" si="0"/>
        <v>33.333333333333336</v>
      </c>
      <c r="F12" s="5">
        <v>47</v>
      </c>
      <c r="G12" s="5">
        <v>38</v>
      </c>
      <c r="H12" s="5">
        <v>43</v>
      </c>
      <c r="I12" s="5">
        <v>42</v>
      </c>
      <c r="J12" s="5">
        <v>41</v>
      </c>
      <c r="K12" s="5">
        <v>46</v>
      </c>
      <c r="L12" s="5">
        <v>0</v>
      </c>
      <c r="M12" s="5">
        <v>0</v>
      </c>
      <c r="N12" s="5">
        <v>0</v>
      </c>
      <c r="O12" s="5">
        <v>0</v>
      </c>
      <c r="P12" s="5">
        <v>0</v>
      </c>
      <c r="Q12" s="5">
        <v>0</v>
      </c>
      <c r="R12" s="10">
        <f t="shared" si="1"/>
        <v>257</v>
      </c>
      <c r="S12" s="17">
        <f t="shared" si="2"/>
        <v>0.6425</v>
      </c>
      <c r="T12" s="11">
        <f t="shared" si="3"/>
        <v>143</v>
      </c>
    </row>
    <row r="13" spans="1:20" ht="15">
      <c r="A13" s="2" t="s">
        <v>40</v>
      </c>
      <c r="B13" s="2" t="s">
        <v>72</v>
      </c>
      <c r="C13" s="2" t="s">
        <v>40</v>
      </c>
      <c r="D13" s="3">
        <v>793</v>
      </c>
      <c r="E13" s="4">
        <f t="shared" si="0"/>
        <v>66.08333333333333</v>
      </c>
      <c r="F13" s="5">
        <v>76</v>
      </c>
      <c r="G13" s="5">
        <v>122</v>
      </c>
      <c r="H13" s="5">
        <v>147</v>
      </c>
      <c r="I13" s="5">
        <v>158</v>
      </c>
      <c r="J13" s="5">
        <v>134</v>
      </c>
      <c r="K13" s="5">
        <v>140</v>
      </c>
      <c r="L13" s="5">
        <v>0</v>
      </c>
      <c r="M13" s="5">
        <v>0</v>
      </c>
      <c r="N13" s="5">
        <v>0</v>
      </c>
      <c r="O13" s="5">
        <v>0</v>
      </c>
      <c r="P13" s="5">
        <v>0</v>
      </c>
      <c r="Q13" s="5">
        <v>0</v>
      </c>
      <c r="R13" s="10">
        <f t="shared" si="1"/>
        <v>777</v>
      </c>
      <c r="S13" s="17">
        <f t="shared" si="2"/>
        <v>0.9798234552332913</v>
      </c>
      <c r="T13" s="11">
        <f t="shared" si="3"/>
        <v>16</v>
      </c>
    </row>
    <row r="14" spans="1:20" s="6" customFormat="1" ht="15">
      <c r="A14" s="2" t="s">
        <v>27</v>
      </c>
      <c r="B14" s="2" t="s">
        <v>4</v>
      </c>
      <c r="C14" s="2" t="s">
        <v>27</v>
      </c>
      <c r="D14" s="3">
        <v>156</v>
      </c>
      <c r="E14" s="4">
        <f t="shared" si="0"/>
        <v>13</v>
      </c>
      <c r="F14" s="5">
        <v>14</v>
      </c>
      <c r="G14" s="5">
        <v>56</v>
      </c>
      <c r="H14" s="5">
        <v>39</v>
      </c>
      <c r="I14" s="5">
        <v>32</v>
      </c>
      <c r="J14" s="5">
        <v>11</v>
      </c>
      <c r="K14" s="5">
        <v>9</v>
      </c>
      <c r="L14" s="5">
        <v>0</v>
      </c>
      <c r="M14" s="5">
        <v>0</v>
      </c>
      <c r="N14" s="5">
        <v>0</v>
      </c>
      <c r="O14" s="5">
        <v>0</v>
      </c>
      <c r="P14" s="5">
        <v>0</v>
      </c>
      <c r="Q14" s="5">
        <v>0</v>
      </c>
      <c r="R14" s="10">
        <f t="shared" si="1"/>
        <v>161</v>
      </c>
      <c r="S14" s="17">
        <f t="shared" si="2"/>
        <v>1.0320512820512822</v>
      </c>
      <c r="T14" s="11">
        <f t="shared" si="3"/>
      </c>
    </row>
    <row r="15" spans="1:20" ht="15">
      <c r="A15" s="2" t="s">
        <v>42</v>
      </c>
      <c r="B15" s="2" t="s">
        <v>5</v>
      </c>
      <c r="C15" s="2" t="s">
        <v>42</v>
      </c>
      <c r="D15" s="3">
        <v>50</v>
      </c>
      <c r="E15" s="4">
        <f t="shared" si="0"/>
        <v>4.166666666666667</v>
      </c>
      <c r="F15" s="5">
        <v>7</v>
      </c>
      <c r="G15" s="5">
        <v>3</v>
      </c>
      <c r="H15" s="5">
        <v>8</v>
      </c>
      <c r="I15" s="5">
        <v>6</v>
      </c>
      <c r="J15" s="5">
        <v>8</v>
      </c>
      <c r="K15" s="5">
        <v>2</v>
      </c>
      <c r="L15" s="5">
        <v>0</v>
      </c>
      <c r="M15" s="5">
        <v>0</v>
      </c>
      <c r="N15" s="5">
        <v>0</v>
      </c>
      <c r="O15" s="5">
        <v>0</v>
      </c>
      <c r="P15" s="5">
        <v>0</v>
      </c>
      <c r="Q15" s="5">
        <v>0</v>
      </c>
      <c r="R15" s="10">
        <f t="shared" si="1"/>
        <v>34</v>
      </c>
      <c r="S15" s="17">
        <f t="shared" si="2"/>
        <v>0.68</v>
      </c>
      <c r="T15" s="11">
        <f t="shared" si="3"/>
        <v>16</v>
      </c>
    </row>
    <row r="16" spans="1:20" ht="15">
      <c r="A16" s="2" t="s">
        <v>55</v>
      </c>
      <c r="B16" s="2" t="s">
        <v>142</v>
      </c>
      <c r="C16" s="2" t="s">
        <v>55</v>
      </c>
      <c r="D16" s="3">
        <v>197</v>
      </c>
      <c r="E16" s="4">
        <f aca="true" t="shared" si="4" ref="E16:E21">D16/12</f>
        <v>16.416666666666668</v>
      </c>
      <c r="F16" s="5">
        <v>15</v>
      </c>
      <c r="G16" s="5">
        <v>14</v>
      </c>
      <c r="H16" s="5">
        <v>22</v>
      </c>
      <c r="I16" s="5">
        <v>21</v>
      </c>
      <c r="J16" s="5">
        <v>21</v>
      </c>
      <c r="K16" s="5">
        <v>29</v>
      </c>
      <c r="L16" s="5">
        <v>0</v>
      </c>
      <c r="M16" s="5">
        <v>0</v>
      </c>
      <c r="N16" s="5">
        <v>0</v>
      </c>
      <c r="O16" s="5">
        <v>0</v>
      </c>
      <c r="P16" s="5">
        <v>0</v>
      </c>
      <c r="Q16" s="5">
        <v>0</v>
      </c>
      <c r="R16" s="10">
        <f aca="true" t="shared" si="5" ref="R16:R21">SUM(F16:Q16)</f>
        <v>122</v>
      </c>
      <c r="S16" s="17">
        <f aca="true" t="shared" si="6" ref="S16:S21">IF(D16=0,0,+R16/D16)</f>
        <v>0.6192893401015228</v>
      </c>
      <c r="T16" s="11">
        <f aca="true" t="shared" si="7" ref="T16:T21">IF(COUNT(F16:Q16)*(D16/12)-R16&lt;0,"",COUNT(F16:Q16)*(D16/12)-R16)</f>
        <v>75</v>
      </c>
    </row>
    <row r="17" spans="1:20" ht="15">
      <c r="A17" s="2" t="s">
        <v>26</v>
      </c>
      <c r="B17" s="2" t="s">
        <v>7</v>
      </c>
      <c r="C17" s="2" t="s">
        <v>26</v>
      </c>
      <c r="D17" s="3">
        <v>12</v>
      </c>
      <c r="E17" s="4">
        <f t="shared" si="4"/>
        <v>1</v>
      </c>
      <c r="F17" s="5">
        <v>39</v>
      </c>
      <c r="G17" s="5">
        <v>29</v>
      </c>
      <c r="H17" s="5">
        <v>35</v>
      </c>
      <c r="I17" s="5">
        <v>18</v>
      </c>
      <c r="J17" s="5">
        <v>25</v>
      </c>
      <c r="K17" s="5">
        <v>12</v>
      </c>
      <c r="L17" s="5">
        <v>0</v>
      </c>
      <c r="M17" s="5">
        <v>0</v>
      </c>
      <c r="N17" s="5">
        <v>0</v>
      </c>
      <c r="O17" s="5">
        <v>0</v>
      </c>
      <c r="P17" s="5">
        <v>0</v>
      </c>
      <c r="Q17" s="5">
        <v>0</v>
      </c>
      <c r="R17" s="10">
        <f t="shared" si="5"/>
        <v>158</v>
      </c>
      <c r="S17" s="17">
        <f t="shared" si="6"/>
        <v>13.166666666666666</v>
      </c>
      <c r="T17" s="11">
        <f t="shared" si="7"/>
      </c>
    </row>
    <row r="18" spans="1:20" ht="15">
      <c r="A18" s="2" t="s">
        <v>26</v>
      </c>
      <c r="B18" s="2" t="s">
        <v>135</v>
      </c>
      <c r="C18" s="2" t="s">
        <v>26</v>
      </c>
      <c r="D18" s="147">
        <v>12</v>
      </c>
      <c r="E18" s="4">
        <f t="shared" si="4"/>
        <v>1</v>
      </c>
      <c r="F18" s="5">
        <v>0</v>
      </c>
      <c r="G18" s="5">
        <v>0</v>
      </c>
      <c r="H18" s="5">
        <v>0</v>
      </c>
      <c r="I18" s="5">
        <v>0</v>
      </c>
      <c r="J18" s="5">
        <v>5</v>
      </c>
      <c r="K18" s="5">
        <v>9</v>
      </c>
      <c r="L18" s="5">
        <v>0</v>
      </c>
      <c r="M18" s="5">
        <v>0</v>
      </c>
      <c r="N18" s="5">
        <v>0</v>
      </c>
      <c r="O18" s="5">
        <v>0</v>
      </c>
      <c r="P18" s="5">
        <v>0</v>
      </c>
      <c r="Q18" s="5">
        <v>0</v>
      </c>
      <c r="R18" s="10">
        <f t="shared" si="5"/>
        <v>14</v>
      </c>
      <c r="S18" s="17">
        <f t="shared" si="6"/>
        <v>1.1666666666666667</v>
      </c>
      <c r="T18" s="11">
        <f t="shared" si="7"/>
      </c>
    </row>
    <row r="19" spans="1:20" ht="15">
      <c r="A19" s="2" t="s">
        <v>36</v>
      </c>
      <c r="B19" s="2" t="s">
        <v>83</v>
      </c>
      <c r="C19" s="2" t="s">
        <v>36</v>
      </c>
      <c r="D19" s="3">
        <v>12</v>
      </c>
      <c r="E19" s="4">
        <f t="shared" si="4"/>
        <v>1</v>
      </c>
      <c r="F19" s="5">
        <v>8</v>
      </c>
      <c r="G19" s="5">
        <v>5</v>
      </c>
      <c r="H19" s="5">
        <v>2</v>
      </c>
      <c r="I19" s="5">
        <v>3</v>
      </c>
      <c r="J19" s="5">
        <v>2</v>
      </c>
      <c r="K19" s="5">
        <v>8</v>
      </c>
      <c r="L19" s="5">
        <v>0</v>
      </c>
      <c r="M19" s="5">
        <v>0</v>
      </c>
      <c r="N19" s="5">
        <v>0</v>
      </c>
      <c r="O19" s="5">
        <v>0</v>
      </c>
      <c r="P19" s="5">
        <v>0</v>
      </c>
      <c r="Q19" s="5">
        <v>0</v>
      </c>
      <c r="R19" s="10">
        <f t="shared" si="5"/>
        <v>28</v>
      </c>
      <c r="S19" s="17">
        <f t="shared" si="6"/>
        <v>2.3333333333333335</v>
      </c>
      <c r="T19" s="11">
        <f t="shared" si="7"/>
      </c>
    </row>
    <row r="20" spans="1:20" s="6" customFormat="1" ht="15">
      <c r="A20" s="2" t="s">
        <v>56</v>
      </c>
      <c r="B20" s="2" t="s">
        <v>144</v>
      </c>
      <c r="C20" s="2" t="s">
        <v>56</v>
      </c>
      <c r="D20" s="3">
        <v>13</v>
      </c>
      <c r="E20" s="4">
        <f t="shared" si="4"/>
        <v>1.0833333333333333</v>
      </c>
      <c r="F20" s="5">
        <v>2</v>
      </c>
      <c r="G20" s="5">
        <v>0</v>
      </c>
      <c r="H20" s="5">
        <v>1</v>
      </c>
      <c r="I20" s="5">
        <v>2</v>
      </c>
      <c r="J20" s="5">
        <v>2</v>
      </c>
      <c r="K20" s="5">
        <v>1</v>
      </c>
      <c r="L20" s="5">
        <v>0</v>
      </c>
      <c r="M20" s="5">
        <v>0</v>
      </c>
      <c r="N20" s="5">
        <v>0</v>
      </c>
      <c r="O20" s="5">
        <v>0</v>
      </c>
      <c r="P20" s="5">
        <v>0</v>
      </c>
      <c r="Q20" s="5">
        <v>0</v>
      </c>
      <c r="R20" s="10">
        <f t="shared" si="5"/>
        <v>8</v>
      </c>
      <c r="S20" s="17">
        <f t="shared" si="6"/>
        <v>0.6153846153846154</v>
      </c>
      <c r="T20" s="11">
        <f t="shared" si="7"/>
        <v>5</v>
      </c>
    </row>
    <row r="21" spans="1:20" ht="15">
      <c r="A21" s="2" t="s">
        <v>37</v>
      </c>
      <c r="B21" s="2" t="s">
        <v>8</v>
      </c>
      <c r="C21" s="2" t="s">
        <v>37</v>
      </c>
      <c r="D21" s="3">
        <v>174</v>
      </c>
      <c r="E21" s="4">
        <f t="shared" si="4"/>
        <v>14.5</v>
      </c>
      <c r="F21" s="5">
        <v>36</v>
      </c>
      <c r="G21" s="5">
        <v>25</v>
      </c>
      <c r="H21" s="5">
        <v>51</v>
      </c>
      <c r="I21" s="5">
        <v>45</v>
      </c>
      <c r="J21" s="5">
        <v>48</v>
      </c>
      <c r="K21" s="5">
        <v>66</v>
      </c>
      <c r="L21" s="5">
        <v>0</v>
      </c>
      <c r="M21" s="5">
        <v>0</v>
      </c>
      <c r="N21" s="5">
        <v>0</v>
      </c>
      <c r="O21" s="5">
        <v>0</v>
      </c>
      <c r="P21" s="5">
        <v>0</v>
      </c>
      <c r="Q21" s="5">
        <v>0</v>
      </c>
      <c r="R21" s="10">
        <f t="shared" si="5"/>
        <v>271</v>
      </c>
      <c r="S21" s="17">
        <f t="shared" si="6"/>
        <v>1.5574712643678161</v>
      </c>
      <c r="T21" s="11">
        <f t="shared" si="7"/>
      </c>
    </row>
    <row r="22" spans="1:20" ht="15">
      <c r="A22" s="2" t="s">
        <v>31</v>
      </c>
      <c r="B22" s="2" t="s">
        <v>145</v>
      </c>
      <c r="C22" s="2" t="s">
        <v>31</v>
      </c>
      <c r="D22" s="3">
        <v>1799</v>
      </c>
      <c r="E22" s="4">
        <f>D22/12</f>
        <v>149.91666666666666</v>
      </c>
      <c r="F22" s="5">
        <v>44</v>
      </c>
      <c r="G22" s="5">
        <v>42</v>
      </c>
      <c r="H22" s="5">
        <v>59</v>
      </c>
      <c r="I22" s="5">
        <v>60</v>
      </c>
      <c r="J22" s="5">
        <v>42</v>
      </c>
      <c r="K22" s="5">
        <v>29</v>
      </c>
      <c r="L22" s="5">
        <v>0</v>
      </c>
      <c r="M22" s="5">
        <v>0</v>
      </c>
      <c r="N22" s="5">
        <v>0</v>
      </c>
      <c r="O22" s="5">
        <v>0</v>
      </c>
      <c r="P22" s="5">
        <v>0</v>
      </c>
      <c r="Q22" s="5">
        <v>0</v>
      </c>
      <c r="R22" s="10">
        <f>SUM(F22:Q22)</f>
        <v>276</v>
      </c>
      <c r="S22" s="17">
        <f>IF(D22=0,0,+R22/D22)</f>
        <v>0.15341856586992775</v>
      </c>
      <c r="T22" s="11">
        <f>IF(COUNT(F22:Q22)*(D22/12)-R22&lt;0,"",COUNT(F22:Q22)*(D22/12)-R22)</f>
        <v>1523</v>
      </c>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5.xml><?xml version="1.0" encoding="utf-8"?>
<worksheet xmlns="http://schemas.openxmlformats.org/spreadsheetml/2006/main" xmlns:r="http://schemas.openxmlformats.org/officeDocument/2006/relationships">
  <sheetPr codeName="Hoja17">
    <tabColor rgb="FF006600"/>
  </sheetPr>
  <dimension ref="A1:T35"/>
  <sheetViews>
    <sheetView zoomScale="84" zoomScaleNormal="84"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2.75"/>
  <cols>
    <col min="1" max="1" width="21.7109375" style="7" bestFit="1" customWidth="1"/>
    <col min="2" max="2" width="69.421875" style="16" bestFit="1" customWidth="1"/>
    <col min="3" max="3" width="21.7109375" style="16" bestFit="1" customWidth="1"/>
    <col min="4" max="5" width="13.00390625" style="8" customWidth="1"/>
    <col min="6" max="20" width="13.0039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45">
      <c r="A2" s="9" t="s">
        <v>0</v>
      </c>
      <c r="B2" s="18" t="s">
        <v>1</v>
      </c>
      <c r="C2" s="18" t="s">
        <v>10</v>
      </c>
      <c r="D2" s="19" t="s">
        <v>138</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147">
        <v>80</v>
      </c>
      <c r="E3" s="4">
        <f aca="true" t="shared" si="0" ref="E3:E15">D3/12</f>
        <v>6.666666666666667</v>
      </c>
      <c r="F3" s="5">
        <v>19</v>
      </c>
      <c r="G3" s="5">
        <v>34</v>
      </c>
      <c r="H3" s="5">
        <v>39</v>
      </c>
      <c r="I3" s="5">
        <v>23</v>
      </c>
      <c r="J3" s="5">
        <v>10</v>
      </c>
      <c r="K3" s="5">
        <v>23</v>
      </c>
      <c r="L3" s="5">
        <v>0</v>
      </c>
      <c r="M3" s="5">
        <v>0</v>
      </c>
      <c r="N3" s="5">
        <v>0</v>
      </c>
      <c r="O3" s="5">
        <v>0</v>
      </c>
      <c r="P3" s="5">
        <v>0</v>
      </c>
      <c r="Q3" s="5">
        <v>0</v>
      </c>
      <c r="R3" s="10">
        <f aca="true" t="shared" si="1" ref="R3:R15">SUM(F3:Q3)</f>
        <v>148</v>
      </c>
      <c r="S3" s="17">
        <f aca="true" t="shared" si="2" ref="S3:S15">IF(D3=0,0,+R3/D3)</f>
        <v>1.85</v>
      </c>
      <c r="T3" s="11">
        <f aca="true" t="shared" si="3" ref="T3:T15">IF(COUNT(F3:Q3)*(D3/12)-R3&lt;0,"",COUNT(F3:Q3)*(D3/12)-R3)</f>
      </c>
    </row>
    <row r="4" spans="1:20" ht="15">
      <c r="A4" s="2" t="s">
        <v>30</v>
      </c>
      <c r="B4" s="2" t="s">
        <v>3</v>
      </c>
      <c r="C4" s="2" t="s">
        <v>30</v>
      </c>
      <c r="D4" s="147">
        <v>125</v>
      </c>
      <c r="E4" s="4">
        <f t="shared" si="0"/>
        <v>10.416666666666666</v>
      </c>
      <c r="F4" s="5">
        <v>7</v>
      </c>
      <c r="G4" s="5">
        <v>2</v>
      </c>
      <c r="H4" s="5">
        <v>12</v>
      </c>
      <c r="I4" s="5">
        <v>13</v>
      </c>
      <c r="J4" s="5">
        <v>6</v>
      </c>
      <c r="K4" s="5">
        <v>8</v>
      </c>
      <c r="L4" s="5">
        <v>0</v>
      </c>
      <c r="M4" s="5">
        <v>0</v>
      </c>
      <c r="N4" s="5">
        <v>0</v>
      </c>
      <c r="O4" s="5">
        <v>0</v>
      </c>
      <c r="P4" s="5">
        <v>0</v>
      </c>
      <c r="Q4" s="5">
        <v>0</v>
      </c>
      <c r="R4" s="10">
        <f t="shared" si="1"/>
        <v>48</v>
      </c>
      <c r="S4" s="17">
        <f t="shared" si="2"/>
        <v>0.384</v>
      </c>
      <c r="T4" s="11">
        <f t="shared" si="3"/>
        <v>77</v>
      </c>
    </row>
    <row r="5" spans="1:20" ht="15">
      <c r="A5" s="2" t="s">
        <v>39</v>
      </c>
      <c r="B5" s="2" t="s">
        <v>140</v>
      </c>
      <c r="C5" s="2" t="s">
        <v>39</v>
      </c>
      <c r="D5" s="147">
        <v>218</v>
      </c>
      <c r="E5" s="4">
        <f t="shared" si="0"/>
        <v>18.166666666666668</v>
      </c>
      <c r="F5" s="5">
        <v>31</v>
      </c>
      <c r="G5" s="5">
        <v>26</v>
      </c>
      <c r="H5" s="5">
        <v>30</v>
      </c>
      <c r="I5" s="5">
        <v>18</v>
      </c>
      <c r="J5" s="5">
        <v>24</v>
      </c>
      <c r="K5" s="5">
        <v>24</v>
      </c>
      <c r="L5" s="5">
        <v>0</v>
      </c>
      <c r="M5" s="5">
        <v>0</v>
      </c>
      <c r="N5" s="5">
        <v>0</v>
      </c>
      <c r="O5" s="5">
        <v>0</v>
      </c>
      <c r="P5" s="5">
        <v>0</v>
      </c>
      <c r="Q5" s="5">
        <v>0</v>
      </c>
      <c r="R5" s="10">
        <f t="shared" si="1"/>
        <v>153</v>
      </c>
      <c r="S5" s="17">
        <f t="shared" si="2"/>
        <v>0.7018348623853211</v>
      </c>
      <c r="T5" s="11">
        <f t="shared" si="3"/>
        <v>65</v>
      </c>
    </row>
    <row r="6" spans="1:20" ht="15">
      <c r="A6" s="2" t="s">
        <v>38</v>
      </c>
      <c r="B6" s="2" t="s">
        <v>73</v>
      </c>
      <c r="C6" s="2" t="s">
        <v>38</v>
      </c>
      <c r="D6" s="147">
        <v>1602</v>
      </c>
      <c r="E6" s="4">
        <f t="shared" si="0"/>
        <v>133.5</v>
      </c>
      <c r="F6" s="5">
        <v>130</v>
      </c>
      <c r="G6" s="5">
        <v>119</v>
      </c>
      <c r="H6" s="5">
        <v>174</v>
      </c>
      <c r="I6" s="5">
        <v>158</v>
      </c>
      <c r="J6" s="5">
        <v>140</v>
      </c>
      <c r="K6" s="5">
        <v>145</v>
      </c>
      <c r="L6" s="5">
        <v>0</v>
      </c>
      <c r="M6" s="5">
        <v>0</v>
      </c>
      <c r="N6" s="5">
        <v>0</v>
      </c>
      <c r="O6" s="5">
        <v>0</v>
      </c>
      <c r="P6" s="5">
        <v>0</v>
      </c>
      <c r="Q6" s="5">
        <v>0</v>
      </c>
      <c r="R6" s="10">
        <f t="shared" si="1"/>
        <v>866</v>
      </c>
      <c r="S6" s="17">
        <f t="shared" si="2"/>
        <v>0.5405742821473158</v>
      </c>
      <c r="T6" s="11">
        <f t="shared" si="3"/>
        <v>736</v>
      </c>
    </row>
    <row r="7" spans="1:20" ht="15">
      <c r="A7" s="2" t="s">
        <v>45</v>
      </c>
      <c r="B7" s="2" t="s">
        <v>82</v>
      </c>
      <c r="C7" s="2" t="s">
        <v>45</v>
      </c>
      <c r="D7" s="147">
        <v>626</v>
      </c>
      <c r="E7" s="4">
        <f t="shared" si="0"/>
        <v>52.166666666666664</v>
      </c>
      <c r="F7" s="5">
        <v>22</v>
      </c>
      <c r="G7" s="5">
        <v>23</v>
      </c>
      <c r="H7" s="5">
        <v>42</v>
      </c>
      <c r="I7" s="5">
        <v>33</v>
      </c>
      <c r="J7" s="5">
        <v>22</v>
      </c>
      <c r="K7" s="5">
        <v>30</v>
      </c>
      <c r="L7" s="5">
        <v>0</v>
      </c>
      <c r="M7" s="5">
        <v>0</v>
      </c>
      <c r="N7" s="5">
        <v>0</v>
      </c>
      <c r="O7" s="5">
        <v>0</v>
      </c>
      <c r="P7" s="5">
        <v>0</v>
      </c>
      <c r="Q7" s="5">
        <v>0</v>
      </c>
      <c r="R7" s="10">
        <f t="shared" si="1"/>
        <v>172</v>
      </c>
      <c r="S7" s="17">
        <f t="shared" si="2"/>
        <v>0.2747603833865815</v>
      </c>
      <c r="T7" s="11">
        <f t="shared" si="3"/>
        <v>454</v>
      </c>
    </row>
    <row r="8" spans="1:20" ht="15">
      <c r="A8" s="2" t="s">
        <v>43</v>
      </c>
      <c r="B8" s="2" t="s">
        <v>68</v>
      </c>
      <c r="C8" s="2" t="s">
        <v>43</v>
      </c>
      <c r="D8" s="147">
        <v>324</v>
      </c>
      <c r="E8" s="4">
        <f t="shared" si="0"/>
        <v>27</v>
      </c>
      <c r="F8" s="5">
        <v>14</v>
      </c>
      <c r="G8" s="5">
        <v>21</v>
      </c>
      <c r="H8" s="5">
        <v>31</v>
      </c>
      <c r="I8" s="5">
        <v>39</v>
      </c>
      <c r="J8" s="5">
        <v>26</v>
      </c>
      <c r="K8" s="5">
        <v>20</v>
      </c>
      <c r="L8" s="5">
        <v>0</v>
      </c>
      <c r="M8" s="5">
        <v>0</v>
      </c>
      <c r="N8" s="5">
        <v>0</v>
      </c>
      <c r="O8" s="5">
        <v>0</v>
      </c>
      <c r="P8" s="5">
        <v>0</v>
      </c>
      <c r="Q8" s="5">
        <v>0</v>
      </c>
      <c r="R8" s="10">
        <f t="shared" si="1"/>
        <v>151</v>
      </c>
      <c r="S8" s="17">
        <f t="shared" si="2"/>
        <v>0.4660493827160494</v>
      </c>
      <c r="T8" s="11">
        <f t="shared" si="3"/>
        <v>173</v>
      </c>
    </row>
    <row r="9" spans="1:20" ht="15">
      <c r="A9" s="2" t="s">
        <v>28</v>
      </c>
      <c r="B9" s="2" t="s">
        <v>69</v>
      </c>
      <c r="C9" s="2" t="s">
        <v>28</v>
      </c>
      <c r="D9" s="147">
        <v>877</v>
      </c>
      <c r="E9" s="4">
        <f t="shared" si="0"/>
        <v>73.08333333333333</v>
      </c>
      <c r="F9" s="5">
        <v>72</v>
      </c>
      <c r="G9" s="5">
        <v>108</v>
      </c>
      <c r="H9" s="5">
        <v>143</v>
      </c>
      <c r="I9" s="5">
        <v>110</v>
      </c>
      <c r="J9" s="5">
        <v>136</v>
      </c>
      <c r="K9" s="5">
        <v>132</v>
      </c>
      <c r="L9" s="5">
        <v>0</v>
      </c>
      <c r="M9" s="5">
        <v>0</v>
      </c>
      <c r="N9" s="5">
        <v>0</v>
      </c>
      <c r="O9" s="5">
        <v>0</v>
      </c>
      <c r="P9" s="5">
        <v>0</v>
      </c>
      <c r="Q9" s="5">
        <v>0</v>
      </c>
      <c r="R9" s="10">
        <f t="shared" si="1"/>
        <v>701</v>
      </c>
      <c r="S9" s="17">
        <f t="shared" si="2"/>
        <v>0.7993158494868872</v>
      </c>
      <c r="T9" s="11">
        <f t="shared" si="3"/>
        <v>176</v>
      </c>
    </row>
    <row r="10" spans="1:20" ht="15">
      <c r="A10" s="2" t="s">
        <v>34</v>
      </c>
      <c r="B10" s="2" t="s">
        <v>141</v>
      </c>
      <c r="C10" s="2" t="s">
        <v>34</v>
      </c>
      <c r="D10" s="147">
        <v>144</v>
      </c>
      <c r="E10" s="4">
        <f t="shared" si="0"/>
        <v>12</v>
      </c>
      <c r="F10" s="5">
        <v>37</v>
      </c>
      <c r="G10" s="5">
        <v>39</v>
      </c>
      <c r="H10" s="5">
        <v>46</v>
      </c>
      <c r="I10" s="5">
        <v>70</v>
      </c>
      <c r="J10" s="5">
        <v>56</v>
      </c>
      <c r="K10" s="5">
        <v>65</v>
      </c>
      <c r="L10" s="5">
        <v>0</v>
      </c>
      <c r="M10" s="5">
        <v>0</v>
      </c>
      <c r="N10" s="5">
        <v>0</v>
      </c>
      <c r="O10" s="5">
        <v>0</v>
      </c>
      <c r="P10" s="5">
        <v>0</v>
      </c>
      <c r="Q10" s="5">
        <v>0</v>
      </c>
      <c r="R10" s="10">
        <f t="shared" si="1"/>
        <v>313</v>
      </c>
      <c r="S10" s="17">
        <f t="shared" si="2"/>
        <v>2.173611111111111</v>
      </c>
      <c r="T10" s="11">
        <f t="shared" si="3"/>
      </c>
    </row>
    <row r="11" spans="1:20" s="6" customFormat="1" ht="15">
      <c r="A11" s="2" t="s">
        <v>33</v>
      </c>
      <c r="B11" s="2" t="s">
        <v>70</v>
      </c>
      <c r="C11" s="2" t="s">
        <v>33</v>
      </c>
      <c r="D11" s="147">
        <v>125</v>
      </c>
      <c r="E11" s="4">
        <f t="shared" si="0"/>
        <v>10.416666666666666</v>
      </c>
      <c r="F11" s="5">
        <v>11</v>
      </c>
      <c r="G11" s="5">
        <v>27</v>
      </c>
      <c r="H11" s="5">
        <v>14</v>
      </c>
      <c r="I11" s="5">
        <v>19</v>
      </c>
      <c r="J11" s="5">
        <v>20</v>
      </c>
      <c r="K11" s="5">
        <v>21</v>
      </c>
      <c r="L11" s="5">
        <v>0</v>
      </c>
      <c r="M11" s="5">
        <v>0</v>
      </c>
      <c r="N11" s="5">
        <v>0</v>
      </c>
      <c r="O11" s="5">
        <v>0</v>
      </c>
      <c r="P11" s="5">
        <v>0</v>
      </c>
      <c r="Q11" s="5">
        <v>0</v>
      </c>
      <c r="R11" s="10">
        <f t="shared" si="1"/>
        <v>112</v>
      </c>
      <c r="S11" s="17">
        <f t="shared" si="2"/>
        <v>0.896</v>
      </c>
      <c r="T11" s="11">
        <f t="shared" si="3"/>
        <v>13</v>
      </c>
    </row>
    <row r="12" spans="1:20" s="6" customFormat="1" ht="15">
      <c r="A12" s="2" t="s">
        <v>32</v>
      </c>
      <c r="B12" s="2" t="s">
        <v>71</v>
      </c>
      <c r="C12" s="2" t="s">
        <v>32</v>
      </c>
      <c r="D12" s="147">
        <v>400</v>
      </c>
      <c r="E12" s="4">
        <f t="shared" si="0"/>
        <v>33.333333333333336</v>
      </c>
      <c r="F12" s="5">
        <v>45</v>
      </c>
      <c r="G12" s="5">
        <v>39</v>
      </c>
      <c r="H12" s="5">
        <v>62</v>
      </c>
      <c r="I12" s="5">
        <v>54</v>
      </c>
      <c r="J12" s="5">
        <v>62</v>
      </c>
      <c r="K12" s="5">
        <v>48</v>
      </c>
      <c r="L12" s="5">
        <v>0</v>
      </c>
      <c r="M12" s="5">
        <v>0</v>
      </c>
      <c r="N12" s="5">
        <v>0</v>
      </c>
      <c r="O12" s="5">
        <v>0</v>
      </c>
      <c r="P12" s="5">
        <v>0</v>
      </c>
      <c r="Q12" s="5">
        <v>0</v>
      </c>
      <c r="R12" s="10">
        <f t="shared" si="1"/>
        <v>310</v>
      </c>
      <c r="S12" s="17">
        <f t="shared" si="2"/>
        <v>0.775</v>
      </c>
      <c r="T12" s="11">
        <f t="shared" si="3"/>
        <v>90</v>
      </c>
    </row>
    <row r="13" spans="1:20" ht="15">
      <c r="A13" s="2" t="s">
        <v>40</v>
      </c>
      <c r="B13" s="2" t="s">
        <v>72</v>
      </c>
      <c r="C13" s="2" t="s">
        <v>40</v>
      </c>
      <c r="D13" s="147">
        <v>793</v>
      </c>
      <c r="E13" s="4">
        <f t="shared" si="0"/>
        <v>66.08333333333333</v>
      </c>
      <c r="F13" s="5">
        <v>80</v>
      </c>
      <c r="G13" s="5">
        <v>94</v>
      </c>
      <c r="H13" s="5">
        <v>138</v>
      </c>
      <c r="I13" s="5">
        <v>144</v>
      </c>
      <c r="J13" s="5">
        <v>150</v>
      </c>
      <c r="K13" s="5">
        <v>184</v>
      </c>
      <c r="L13" s="5">
        <v>0</v>
      </c>
      <c r="M13" s="5">
        <v>0</v>
      </c>
      <c r="N13" s="5">
        <v>0</v>
      </c>
      <c r="O13" s="5">
        <v>0</v>
      </c>
      <c r="P13" s="5">
        <v>0</v>
      </c>
      <c r="Q13" s="5">
        <v>0</v>
      </c>
      <c r="R13" s="10">
        <f t="shared" si="1"/>
        <v>790</v>
      </c>
      <c r="S13" s="17">
        <f t="shared" si="2"/>
        <v>0.9962168978562421</v>
      </c>
      <c r="T13" s="11">
        <f t="shared" si="3"/>
        <v>3</v>
      </c>
    </row>
    <row r="14" spans="1:20" s="6" customFormat="1" ht="15">
      <c r="A14" s="2" t="s">
        <v>27</v>
      </c>
      <c r="B14" s="2" t="s">
        <v>4</v>
      </c>
      <c r="C14" s="2" t="s">
        <v>27</v>
      </c>
      <c r="D14" s="147">
        <v>156</v>
      </c>
      <c r="E14" s="4">
        <f t="shared" si="0"/>
        <v>13</v>
      </c>
      <c r="F14" s="5">
        <v>9</v>
      </c>
      <c r="G14" s="5">
        <v>32</v>
      </c>
      <c r="H14" s="5">
        <v>38</v>
      </c>
      <c r="I14" s="5">
        <v>25</v>
      </c>
      <c r="J14" s="5">
        <v>16</v>
      </c>
      <c r="K14" s="5">
        <v>13</v>
      </c>
      <c r="L14" s="5">
        <v>0</v>
      </c>
      <c r="M14" s="5">
        <v>0</v>
      </c>
      <c r="N14" s="5">
        <v>0</v>
      </c>
      <c r="O14" s="5">
        <v>0</v>
      </c>
      <c r="P14" s="5">
        <v>0</v>
      </c>
      <c r="Q14" s="5">
        <v>0</v>
      </c>
      <c r="R14" s="10">
        <f t="shared" si="1"/>
        <v>133</v>
      </c>
      <c r="S14" s="17">
        <f t="shared" si="2"/>
        <v>0.8525641025641025</v>
      </c>
      <c r="T14" s="11">
        <f t="shared" si="3"/>
        <v>23</v>
      </c>
    </row>
    <row r="15" spans="1:20" ht="15">
      <c r="A15" s="2" t="s">
        <v>42</v>
      </c>
      <c r="B15" s="2" t="s">
        <v>5</v>
      </c>
      <c r="C15" s="2" t="s">
        <v>42</v>
      </c>
      <c r="D15" s="147">
        <v>50</v>
      </c>
      <c r="E15" s="4">
        <f t="shared" si="0"/>
        <v>4.166666666666667</v>
      </c>
      <c r="F15" s="5">
        <v>4</v>
      </c>
      <c r="G15" s="5">
        <v>1</v>
      </c>
      <c r="H15" s="5">
        <v>14</v>
      </c>
      <c r="I15" s="5">
        <v>6</v>
      </c>
      <c r="J15" s="5">
        <v>14</v>
      </c>
      <c r="K15" s="5">
        <v>2</v>
      </c>
      <c r="L15" s="5">
        <v>0</v>
      </c>
      <c r="M15" s="5">
        <v>0</v>
      </c>
      <c r="N15" s="5">
        <v>0</v>
      </c>
      <c r="O15" s="5">
        <v>0</v>
      </c>
      <c r="P15" s="5">
        <v>0</v>
      </c>
      <c r="Q15" s="5">
        <v>0</v>
      </c>
      <c r="R15" s="10">
        <f t="shared" si="1"/>
        <v>41</v>
      </c>
      <c r="S15" s="17">
        <f t="shared" si="2"/>
        <v>0.82</v>
      </c>
      <c r="T15" s="11">
        <f t="shared" si="3"/>
        <v>9</v>
      </c>
    </row>
    <row r="16" spans="1:20" ht="15">
      <c r="A16" s="2" t="s">
        <v>55</v>
      </c>
      <c r="B16" s="2" t="s">
        <v>142</v>
      </c>
      <c r="C16" s="2" t="s">
        <v>55</v>
      </c>
      <c r="D16" s="147">
        <v>197</v>
      </c>
      <c r="E16" s="4">
        <f aca="true" t="shared" si="4" ref="E16:E21">D16/12</f>
        <v>16.416666666666668</v>
      </c>
      <c r="F16" s="5">
        <v>18</v>
      </c>
      <c r="G16" s="5">
        <v>17</v>
      </c>
      <c r="H16" s="5">
        <v>15</v>
      </c>
      <c r="I16" s="5">
        <v>14</v>
      </c>
      <c r="J16" s="5">
        <v>17</v>
      </c>
      <c r="K16" s="5">
        <v>24</v>
      </c>
      <c r="L16" s="5">
        <v>0</v>
      </c>
      <c r="M16" s="5">
        <v>0</v>
      </c>
      <c r="N16" s="5">
        <v>0</v>
      </c>
      <c r="O16" s="5">
        <v>0</v>
      </c>
      <c r="P16" s="5">
        <v>0</v>
      </c>
      <c r="Q16" s="5">
        <v>0</v>
      </c>
      <c r="R16" s="10">
        <f aca="true" t="shared" si="5" ref="R16:R21">SUM(F16:Q16)</f>
        <v>105</v>
      </c>
      <c r="S16" s="17">
        <f aca="true" t="shared" si="6" ref="S16:S21">IF(D16=0,0,+R16/D16)</f>
        <v>0.5329949238578681</v>
      </c>
      <c r="T16" s="11">
        <f aca="true" t="shared" si="7" ref="T16:T21">IF(COUNT(F16:Q16)*(D16/12)-R16&lt;0,"",COUNT(F16:Q16)*(D16/12)-R16)</f>
        <v>92</v>
      </c>
    </row>
    <row r="17" spans="1:20" ht="15">
      <c r="A17" s="2" t="s">
        <v>26</v>
      </c>
      <c r="B17" s="2" t="s">
        <v>7</v>
      </c>
      <c r="C17" s="2" t="s">
        <v>26</v>
      </c>
      <c r="D17" s="147">
        <v>12</v>
      </c>
      <c r="E17" s="4">
        <f t="shared" si="4"/>
        <v>1</v>
      </c>
      <c r="F17" s="5">
        <v>17</v>
      </c>
      <c r="G17" s="5">
        <v>31</v>
      </c>
      <c r="H17" s="5">
        <v>34</v>
      </c>
      <c r="I17" s="5">
        <v>22</v>
      </c>
      <c r="J17" s="5">
        <v>38</v>
      </c>
      <c r="K17" s="5">
        <v>13</v>
      </c>
      <c r="L17" s="5">
        <v>0</v>
      </c>
      <c r="M17" s="5">
        <v>0</v>
      </c>
      <c r="N17" s="5">
        <v>0</v>
      </c>
      <c r="O17" s="5">
        <v>0</v>
      </c>
      <c r="P17" s="5">
        <v>0</v>
      </c>
      <c r="Q17" s="5">
        <v>0</v>
      </c>
      <c r="R17" s="10">
        <f t="shared" si="5"/>
        <v>155</v>
      </c>
      <c r="S17" s="17">
        <f t="shared" si="6"/>
        <v>12.916666666666666</v>
      </c>
      <c r="T17" s="11">
        <f t="shared" si="7"/>
      </c>
    </row>
    <row r="18" spans="1:20" ht="15">
      <c r="A18" s="2" t="s">
        <v>26</v>
      </c>
      <c r="B18" s="2" t="s">
        <v>135</v>
      </c>
      <c r="C18" s="2" t="s">
        <v>26</v>
      </c>
      <c r="D18" s="147">
        <v>12</v>
      </c>
      <c r="E18" s="4">
        <f t="shared" si="4"/>
        <v>1</v>
      </c>
      <c r="F18" s="5">
        <v>0</v>
      </c>
      <c r="G18" s="5">
        <v>0</v>
      </c>
      <c r="H18" s="5">
        <v>0</v>
      </c>
      <c r="I18" s="5">
        <v>0</v>
      </c>
      <c r="J18" s="5">
        <v>2</v>
      </c>
      <c r="K18" s="5">
        <v>9</v>
      </c>
      <c r="L18" s="5">
        <v>0</v>
      </c>
      <c r="M18" s="5">
        <v>0</v>
      </c>
      <c r="N18" s="5">
        <v>0</v>
      </c>
      <c r="O18" s="5">
        <v>0</v>
      </c>
      <c r="P18" s="5">
        <v>0</v>
      </c>
      <c r="Q18" s="5">
        <v>0</v>
      </c>
      <c r="R18" s="10">
        <f t="shared" si="5"/>
        <v>11</v>
      </c>
      <c r="S18" s="17">
        <f t="shared" si="6"/>
        <v>0.9166666666666666</v>
      </c>
      <c r="T18" s="11">
        <f t="shared" si="7"/>
        <v>1</v>
      </c>
    </row>
    <row r="19" spans="1:20" ht="15">
      <c r="A19" s="2" t="s">
        <v>36</v>
      </c>
      <c r="B19" s="2" t="s">
        <v>83</v>
      </c>
      <c r="C19" s="2" t="s">
        <v>36</v>
      </c>
      <c r="D19" s="147">
        <v>12</v>
      </c>
      <c r="E19" s="4">
        <f t="shared" si="4"/>
        <v>1</v>
      </c>
      <c r="F19" s="5">
        <v>15</v>
      </c>
      <c r="G19" s="5">
        <v>2</v>
      </c>
      <c r="H19" s="5">
        <v>1</v>
      </c>
      <c r="I19" s="5">
        <v>9</v>
      </c>
      <c r="J19" s="5">
        <v>3</v>
      </c>
      <c r="K19" s="5">
        <v>3</v>
      </c>
      <c r="L19" s="5">
        <v>0</v>
      </c>
      <c r="M19" s="5">
        <v>0</v>
      </c>
      <c r="N19" s="5">
        <v>0</v>
      </c>
      <c r="O19" s="5">
        <v>0</v>
      </c>
      <c r="P19" s="5">
        <v>0</v>
      </c>
      <c r="Q19" s="5">
        <v>0</v>
      </c>
      <c r="R19" s="10">
        <f t="shared" si="5"/>
        <v>33</v>
      </c>
      <c r="S19" s="17">
        <f t="shared" si="6"/>
        <v>2.75</v>
      </c>
      <c r="T19" s="11">
        <f t="shared" si="7"/>
      </c>
    </row>
    <row r="20" spans="1:20" s="6" customFormat="1" ht="15">
      <c r="A20" s="2" t="s">
        <v>56</v>
      </c>
      <c r="B20" s="2" t="s">
        <v>144</v>
      </c>
      <c r="C20" s="2" t="s">
        <v>56</v>
      </c>
      <c r="D20" s="147">
        <v>13</v>
      </c>
      <c r="E20" s="4">
        <f t="shared" si="4"/>
        <v>1.0833333333333333</v>
      </c>
      <c r="F20" s="5">
        <v>2</v>
      </c>
      <c r="G20" s="5">
        <v>2</v>
      </c>
      <c r="H20" s="5">
        <v>3</v>
      </c>
      <c r="I20" s="5">
        <v>0</v>
      </c>
      <c r="J20" s="5">
        <v>1</v>
      </c>
      <c r="K20" s="5">
        <v>1</v>
      </c>
      <c r="L20" s="5">
        <v>0</v>
      </c>
      <c r="M20" s="5">
        <v>0</v>
      </c>
      <c r="N20" s="5">
        <v>0</v>
      </c>
      <c r="O20" s="5">
        <v>0</v>
      </c>
      <c r="P20" s="5">
        <v>0</v>
      </c>
      <c r="Q20" s="5">
        <v>0</v>
      </c>
      <c r="R20" s="10">
        <f t="shared" si="5"/>
        <v>9</v>
      </c>
      <c r="S20" s="17">
        <f t="shared" si="6"/>
        <v>0.6923076923076923</v>
      </c>
      <c r="T20" s="11">
        <f t="shared" si="7"/>
        <v>4</v>
      </c>
    </row>
    <row r="21" spans="1:20" ht="15">
      <c r="A21" s="2" t="s">
        <v>37</v>
      </c>
      <c r="B21" s="2" t="s">
        <v>8</v>
      </c>
      <c r="C21" s="2" t="s">
        <v>37</v>
      </c>
      <c r="D21" s="147">
        <v>174</v>
      </c>
      <c r="E21" s="4">
        <f t="shared" si="4"/>
        <v>14.5</v>
      </c>
      <c r="F21" s="5">
        <v>23</v>
      </c>
      <c r="G21" s="5">
        <v>35</v>
      </c>
      <c r="H21" s="5">
        <v>48</v>
      </c>
      <c r="I21" s="5">
        <v>46</v>
      </c>
      <c r="J21" s="5">
        <v>62</v>
      </c>
      <c r="K21" s="5">
        <v>81</v>
      </c>
      <c r="L21" s="5">
        <v>0</v>
      </c>
      <c r="M21" s="5">
        <v>0</v>
      </c>
      <c r="N21" s="5">
        <v>0</v>
      </c>
      <c r="O21" s="5">
        <v>0</v>
      </c>
      <c r="P21" s="5">
        <v>0</v>
      </c>
      <c r="Q21" s="5">
        <v>0</v>
      </c>
      <c r="R21" s="10">
        <f t="shared" si="5"/>
        <v>295</v>
      </c>
      <c r="S21" s="17">
        <f t="shared" si="6"/>
        <v>1.6954022988505748</v>
      </c>
      <c r="T21" s="11">
        <f t="shared" si="7"/>
      </c>
    </row>
    <row r="22" spans="1:20" ht="15">
      <c r="A22" s="2" t="s">
        <v>31</v>
      </c>
      <c r="B22" s="2" t="s">
        <v>145</v>
      </c>
      <c r="C22" s="2" t="s">
        <v>31</v>
      </c>
      <c r="D22" s="147">
        <v>1799</v>
      </c>
      <c r="E22" s="4">
        <f>D22/12</f>
        <v>149.91666666666666</v>
      </c>
      <c r="F22" s="5">
        <v>105</v>
      </c>
      <c r="G22" s="5">
        <v>74</v>
      </c>
      <c r="H22" s="5">
        <v>133</v>
      </c>
      <c r="I22" s="5">
        <v>214</v>
      </c>
      <c r="J22" s="5">
        <v>255</v>
      </c>
      <c r="K22" s="5">
        <v>215</v>
      </c>
      <c r="L22" s="5">
        <v>0</v>
      </c>
      <c r="M22" s="5">
        <v>0</v>
      </c>
      <c r="N22" s="5">
        <v>0</v>
      </c>
      <c r="O22" s="5">
        <v>0</v>
      </c>
      <c r="P22" s="5">
        <v>0</v>
      </c>
      <c r="Q22" s="5">
        <v>0</v>
      </c>
      <c r="R22" s="10">
        <f>SUM(F22:Q22)</f>
        <v>996</v>
      </c>
      <c r="S22" s="17">
        <f>IF(D22=0,0,+R22/D22)</f>
        <v>0.5536409116175653</v>
      </c>
      <c r="T22" s="11">
        <f>IF(COUNT(F22:Q22)*(D22/12)-R22&lt;0,"",COUNT(F22:Q22)*(D22/12)-R22)</f>
        <v>803</v>
      </c>
    </row>
    <row r="24" ht="15">
      <c r="D24" s="175"/>
    </row>
    <row r="35" ht="15">
      <c r="E35" s="175"/>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6.xml><?xml version="1.0" encoding="utf-8"?>
<worksheet xmlns="http://schemas.openxmlformats.org/spreadsheetml/2006/main" xmlns:r="http://schemas.openxmlformats.org/officeDocument/2006/relationships">
  <sheetPr codeName="Hoja19">
    <tabColor rgb="FF00CC66"/>
  </sheetPr>
  <dimension ref="A1:T114"/>
  <sheetViews>
    <sheetView zoomScale="93" zoomScaleNormal="93"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5" customHeight="1"/>
  <cols>
    <col min="1" max="1" width="27.421875" style="7" bestFit="1" customWidth="1"/>
    <col min="2" max="2" width="86.7109375" style="16" bestFit="1" customWidth="1"/>
    <col min="3" max="3" width="27.421875" style="16" bestFit="1" customWidth="1"/>
    <col min="4" max="5" width="13.28125" style="8" customWidth="1"/>
    <col min="6" max="20" width="13.281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45">
      <c r="A2" s="9" t="s">
        <v>0</v>
      </c>
      <c r="B2" s="18" t="s">
        <v>1</v>
      </c>
      <c r="C2" s="18" t="s">
        <v>10</v>
      </c>
      <c r="D2" s="19" t="s">
        <v>138</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147">
        <v>80</v>
      </c>
      <c r="E3" s="4">
        <f aca="true" t="shared" si="0" ref="E3:E15">D3/12</f>
        <v>6.666666666666667</v>
      </c>
      <c r="F3" s="5">
        <v>10</v>
      </c>
      <c r="G3" s="5">
        <v>18</v>
      </c>
      <c r="H3" s="5">
        <v>9</v>
      </c>
      <c r="I3" s="5">
        <v>9</v>
      </c>
      <c r="J3" s="5">
        <v>7</v>
      </c>
      <c r="K3" s="5">
        <v>8</v>
      </c>
      <c r="L3" s="5">
        <v>0</v>
      </c>
      <c r="M3" s="5">
        <v>0</v>
      </c>
      <c r="N3" s="5">
        <v>0</v>
      </c>
      <c r="O3" s="5">
        <v>0</v>
      </c>
      <c r="P3" s="5">
        <v>0</v>
      </c>
      <c r="Q3" s="5">
        <v>0</v>
      </c>
      <c r="R3" s="10">
        <f aca="true" t="shared" si="1" ref="R3:R15">SUM(F3:Q3)</f>
        <v>61</v>
      </c>
      <c r="S3" s="17">
        <f aca="true" t="shared" si="2" ref="S3:S15">IF(D3=0,0,+R3/D3)</f>
        <v>0.7625</v>
      </c>
      <c r="T3" s="11">
        <f aca="true" t="shared" si="3" ref="T3:T15">IF(COUNT(F3:Q3)*(D3/12)-R3&lt;0,"",COUNT(F3:Q3)*(D3/12)-R3)</f>
        <v>19</v>
      </c>
    </row>
    <row r="4" spans="1:20" ht="15">
      <c r="A4" s="2" t="s">
        <v>30</v>
      </c>
      <c r="B4" s="2" t="s">
        <v>3</v>
      </c>
      <c r="C4" s="2" t="s">
        <v>30</v>
      </c>
      <c r="D4" s="3">
        <v>125</v>
      </c>
      <c r="E4" s="4">
        <f t="shared" si="0"/>
        <v>10.416666666666666</v>
      </c>
      <c r="F4" s="5">
        <v>8</v>
      </c>
      <c r="G4" s="5">
        <v>3</v>
      </c>
      <c r="H4" s="5">
        <v>6</v>
      </c>
      <c r="I4" s="5">
        <v>6</v>
      </c>
      <c r="J4" s="5">
        <v>8</v>
      </c>
      <c r="K4" s="5">
        <v>1</v>
      </c>
      <c r="L4" s="5">
        <v>0</v>
      </c>
      <c r="M4" s="5">
        <v>0</v>
      </c>
      <c r="N4" s="5">
        <v>0</v>
      </c>
      <c r="O4" s="5">
        <v>0</v>
      </c>
      <c r="P4" s="5">
        <v>0</v>
      </c>
      <c r="Q4" s="5">
        <v>0</v>
      </c>
      <c r="R4" s="10">
        <f t="shared" si="1"/>
        <v>32</v>
      </c>
      <c r="S4" s="17">
        <f t="shared" si="2"/>
        <v>0.256</v>
      </c>
      <c r="T4" s="11">
        <f t="shared" si="3"/>
        <v>93</v>
      </c>
    </row>
    <row r="5" spans="1:20" ht="15">
      <c r="A5" s="2" t="s">
        <v>39</v>
      </c>
      <c r="B5" s="2" t="s">
        <v>140</v>
      </c>
      <c r="C5" s="2" t="s">
        <v>39</v>
      </c>
      <c r="D5" s="3">
        <v>218</v>
      </c>
      <c r="E5" s="4">
        <f t="shared" si="0"/>
        <v>18.166666666666668</v>
      </c>
      <c r="F5" s="5">
        <v>26</v>
      </c>
      <c r="G5" s="5">
        <v>18</v>
      </c>
      <c r="H5" s="5">
        <v>25</v>
      </c>
      <c r="I5" s="5">
        <v>16</v>
      </c>
      <c r="J5" s="5">
        <v>19</v>
      </c>
      <c r="K5" s="5">
        <v>16</v>
      </c>
      <c r="L5" s="5">
        <v>0</v>
      </c>
      <c r="M5" s="5">
        <v>0</v>
      </c>
      <c r="N5" s="5">
        <v>0</v>
      </c>
      <c r="O5" s="5">
        <v>0</v>
      </c>
      <c r="P5" s="5">
        <v>0</v>
      </c>
      <c r="Q5" s="5">
        <v>0</v>
      </c>
      <c r="R5" s="10">
        <f t="shared" si="1"/>
        <v>120</v>
      </c>
      <c r="S5" s="17">
        <f t="shared" si="2"/>
        <v>0.5504587155963303</v>
      </c>
      <c r="T5" s="11">
        <f t="shared" si="3"/>
        <v>98</v>
      </c>
    </row>
    <row r="6" spans="1:20" ht="15">
      <c r="A6" s="2" t="s">
        <v>38</v>
      </c>
      <c r="B6" s="2" t="s">
        <v>73</v>
      </c>
      <c r="C6" s="2" t="s">
        <v>38</v>
      </c>
      <c r="D6" s="3">
        <v>1602</v>
      </c>
      <c r="E6" s="4">
        <f t="shared" si="0"/>
        <v>133.5</v>
      </c>
      <c r="F6" s="5">
        <v>137</v>
      </c>
      <c r="G6" s="5">
        <v>124</v>
      </c>
      <c r="H6" s="5">
        <v>174</v>
      </c>
      <c r="I6" s="5">
        <v>129</v>
      </c>
      <c r="J6" s="5">
        <v>153</v>
      </c>
      <c r="K6" s="5">
        <v>154</v>
      </c>
      <c r="L6" s="5">
        <v>0</v>
      </c>
      <c r="M6" s="5">
        <v>0</v>
      </c>
      <c r="N6" s="5">
        <v>0</v>
      </c>
      <c r="O6" s="5">
        <v>0</v>
      </c>
      <c r="P6" s="5">
        <v>0</v>
      </c>
      <c r="Q6" s="5">
        <v>0</v>
      </c>
      <c r="R6" s="10">
        <f t="shared" si="1"/>
        <v>871</v>
      </c>
      <c r="S6" s="17">
        <f t="shared" si="2"/>
        <v>0.5436953807740325</v>
      </c>
      <c r="T6" s="11">
        <f t="shared" si="3"/>
        <v>731</v>
      </c>
    </row>
    <row r="7" spans="1:20" ht="15">
      <c r="A7" s="2" t="s">
        <v>45</v>
      </c>
      <c r="B7" s="2" t="s">
        <v>82</v>
      </c>
      <c r="C7" s="2" t="s">
        <v>45</v>
      </c>
      <c r="D7" s="3">
        <v>626</v>
      </c>
      <c r="E7" s="4">
        <f t="shared" si="0"/>
        <v>52.166666666666664</v>
      </c>
      <c r="F7" s="5">
        <v>27</v>
      </c>
      <c r="G7" s="5">
        <v>24</v>
      </c>
      <c r="H7" s="5">
        <v>17</v>
      </c>
      <c r="I7" s="5">
        <v>15</v>
      </c>
      <c r="J7" s="5">
        <v>7</v>
      </c>
      <c r="K7" s="5">
        <v>15</v>
      </c>
      <c r="L7" s="5">
        <v>0</v>
      </c>
      <c r="M7" s="5">
        <v>0</v>
      </c>
      <c r="N7" s="5">
        <v>0</v>
      </c>
      <c r="O7" s="5">
        <v>0</v>
      </c>
      <c r="P7" s="5">
        <v>0</v>
      </c>
      <c r="Q7" s="5">
        <v>0</v>
      </c>
      <c r="R7" s="10">
        <f t="shared" si="1"/>
        <v>105</v>
      </c>
      <c r="S7" s="17">
        <f t="shared" si="2"/>
        <v>0.16773162939297126</v>
      </c>
      <c r="T7" s="11">
        <f t="shared" si="3"/>
        <v>521</v>
      </c>
    </row>
    <row r="8" spans="1:20" ht="15">
      <c r="A8" s="2" t="s">
        <v>43</v>
      </c>
      <c r="B8" s="2" t="s">
        <v>68</v>
      </c>
      <c r="C8" s="2" t="s">
        <v>43</v>
      </c>
      <c r="D8" s="3">
        <v>324</v>
      </c>
      <c r="E8" s="4">
        <f t="shared" si="0"/>
        <v>27</v>
      </c>
      <c r="F8" s="5">
        <v>24</v>
      </c>
      <c r="G8" s="5">
        <v>28</v>
      </c>
      <c r="H8" s="5">
        <v>22</v>
      </c>
      <c r="I8" s="5">
        <v>30</v>
      </c>
      <c r="J8" s="5">
        <v>17</v>
      </c>
      <c r="K8" s="5">
        <v>32</v>
      </c>
      <c r="L8" s="5">
        <v>0</v>
      </c>
      <c r="M8" s="5">
        <v>0</v>
      </c>
      <c r="N8" s="5">
        <v>0</v>
      </c>
      <c r="O8" s="5">
        <v>0</v>
      </c>
      <c r="P8" s="5">
        <v>0</v>
      </c>
      <c r="Q8" s="5">
        <v>0</v>
      </c>
      <c r="R8" s="10">
        <f t="shared" si="1"/>
        <v>153</v>
      </c>
      <c r="S8" s="17">
        <f t="shared" si="2"/>
        <v>0.4722222222222222</v>
      </c>
      <c r="T8" s="11">
        <f t="shared" si="3"/>
        <v>171</v>
      </c>
    </row>
    <row r="9" spans="1:20" ht="15">
      <c r="A9" s="2" t="s">
        <v>28</v>
      </c>
      <c r="B9" s="2" t="s">
        <v>69</v>
      </c>
      <c r="C9" s="2" t="s">
        <v>28</v>
      </c>
      <c r="D9" s="3">
        <v>877</v>
      </c>
      <c r="E9" s="4">
        <f t="shared" si="0"/>
        <v>73.08333333333333</v>
      </c>
      <c r="F9" s="5">
        <v>110</v>
      </c>
      <c r="G9" s="5">
        <v>93</v>
      </c>
      <c r="H9" s="5">
        <v>105</v>
      </c>
      <c r="I9" s="5">
        <v>86</v>
      </c>
      <c r="J9" s="5">
        <v>92</v>
      </c>
      <c r="K9" s="5">
        <v>134</v>
      </c>
      <c r="L9" s="5">
        <v>0</v>
      </c>
      <c r="M9" s="5">
        <v>0</v>
      </c>
      <c r="N9" s="5">
        <v>0</v>
      </c>
      <c r="O9" s="5">
        <v>0</v>
      </c>
      <c r="P9" s="5">
        <v>0</v>
      </c>
      <c r="Q9" s="5">
        <v>0</v>
      </c>
      <c r="R9" s="10">
        <f t="shared" si="1"/>
        <v>620</v>
      </c>
      <c r="S9" s="17">
        <f t="shared" si="2"/>
        <v>0.7069555302166477</v>
      </c>
      <c r="T9" s="11">
        <f t="shared" si="3"/>
        <v>257</v>
      </c>
    </row>
    <row r="10" spans="1:20" ht="15">
      <c r="A10" s="2" t="s">
        <v>34</v>
      </c>
      <c r="B10" s="2" t="s">
        <v>141</v>
      </c>
      <c r="C10" s="2" t="s">
        <v>34</v>
      </c>
      <c r="D10" s="3">
        <v>144</v>
      </c>
      <c r="E10" s="4">
        <f t="shared" si="0"/>
        <v>12</v>
      </c>
      <c r="F10" s="5">
        <v>32</v>
      </c>
      <c r="G10" s="5">
        <v>36</v>
      </c>
      <c r="H10" s="5">
        <v>44</v>
      </c>
      <c r="I10" s="5">
        <v>90</v>
      </c>
      <c r="J10" s="5">
        <v>65</v>
      </c>
      <c r="K10" s="5">
        <v>59</v>
      </c>
      <c r="L10" s="5">
        <v>0</v>
      </c>
      <c r="M10" s="5">
        <v>0</v>
      </c>
      <c r="N10" s="5">
        <v>0</v>
      </c>
      <c r="O10" s="5">
        <v>0</v>
      </c>
      <c r="P10" s="5">
        <v>0</v>
      </c>
      <c r="Q10" s="5">
        <v>0</v>
      </c>
      <c r="R10" s="10">
        <f t="shared" si="1"/>
        <v>326</v>
      </c>
      <c r="S10" s="17">
        <f t="shared" si="2"/>
        <v>2.263888888888889</v>
      </c>
      <c r="T10" s="11">
        <f t="shared" si="3"/>
      </c>
    </row>
    <row r="11" spans="1:20" s="6" customFormat="1" ht="15">
      <c r="A11" s="2" t="s">
        <v>33</v>
      </c>
      <c r="B11" s="2" t="s">
        <v>70</v>
      </c>
      <c r="C11" s="2" t="s">
        <v>33</v>
      </c>
      <c r="D11" s="3">
        <v>125</v>
      </c>
      <c r="E11" s="4">
        <f t="shared" si="0"/>
        <v>10.416666666666666</v>
      </c>
      <c r="F11" s="5">
        <v>15</v>
      </c>
      <c r="G11" s="5">
        <v>16</v>
      </c>
      <c r="H11" s="5">
        <v>24</v>
      </c>
      <c r="I11" s="5">
        <v>18</v>
      </c>
      <c r="J11" s="5">
        <v>19</v>
      </c>
      <c r="K11" s="5">
        <v>11</v>
      </c>
      <c r="L11" s="5">
        <v>0</v>
      </c>
      <c r="M11" s="5">
        <v>0</v>
      </c>
      <c r="N11" s="5">
        <v>0</v>
      </c>
      <c r="O11" s="5">
        <v>0</v>
      </c>
      <c r="P11" s="5">
        <v>0</v>
      </c>
      <c r="Q11" s="5">
        <v>0</v>
      </c>
      <c r="R11" s="10">
        <f t="shared" si="1"/>
        <v>103</v>
      </c>
      <c r="S11" s="17">
        <f t="shared" si="2"/>
        <v>0.824</v>
      </c>
      <c r="T11" s="11">
        <f t="shared" si="3"/>
        <v>22</v>
      </c>
    </row>
    <row r="12" spans="1:20" s="6" customFormat="1" ht="15">
      <c r="A12" s="2" t="s">
        <v>32</v>
      </c>
      <c r="B12" s="2" t="s">
        <v>71</v>
      </c>
      <c r="C12" s="2" t="s">
        <v>32</v>
      </c>
      <c r="D12" s="3">
        <v>400</v>
      </c>
      <c r="E12" s="4">
        <f t="shared" si="0"/>
        <v>33.333333333333336</v>
      </c>
      <c r="F12" s="5">
        <v>23</v>
      </c>
      <c r="G12" s="5">
        <v>24</v>
      </c>
      <c r="H12" s="5">
        <v>23</v>
      </c>
      <c r="I12" s="5">
        <v>35</v>
      </c>
      <c r="J12" s="5">
        <v>26</v>
      </c>
      <c r="K12" s="5">
        <v>16</v>
      </c>
      <c r="L12" s="5">
        <v>0</v>
      </c>
      <c r="M12" s="5">
        <v>0</v>
      </c>
      <c r="N12" s="5">
        <v>0</v>
      </c>
      <c r="O12" s="5">
        <v>0</v>
      </c>
      <c r="P12" s="5">
        <v>0</v>
      </c>
      <c r="Q12" s="5">
        <v>0</v>
      </c>
      <c r="R12" s="10">
        <f t="shared" si="1"/>
        <v>147</v>
      </c>
      <c r="S12" s="17">
        <f t="shared" si="2"/>
        <v>0.3675</v>
      </c>
      <c r="T12" s="11">
        <f t="shared" si="3"/>
        <v>253</v>
      </c>
    </row>
    <row r="13" spans="1:20" ht="15">
      <c r="A13" s="2" t="s">
        <v>40</v>
      </c>
      <c r="B13" s="2" t="s">
        <v>72</v>
      </c>
      <c r="C13" s="2" t="s">
        <v>40</v>
      </c>
      <c r="D13" s="3">
        <v>793</v>
      </c>
      <c r="E13" s="4">
        <f t="shared" si="0"/>
        <v>66.08333333333333</v>
      </c>
      <c r="F13" s="5">
        <v>74</v>
      </c>
      <c r="G13" s="5">
        <v>122</v>
      </c>
      <c r="H13" s="5">
        <v>140</v>
      </c>
      <c r="I13" s="5">
        <v>95</v>
      </c>
      <c r="J13" s="5">
        <v>89</v>
      </c>
      <c r="K13" s="5">
        <v>89</v>
      </c>
      <c r="L13" s="5">
        <v>0</v>
      </c>
      <c r="M13" s="5">
        <v>0</v>
      </c>
      <c r="N13" s="5">
        <v>0</v>
      </c>
      <c r="O13" s="5">
        <v>0</v>
      </c>
      <c r="P13" s="5">
        <v>0</v>
      </c>
      <c r="Q13" s="5">
        <v>0</v>
      </c>
      <c r="R13" s="10">
        <f t="shared" si="1"/>
        <v>609</v>
      </c>
      <c r="S13" s="17">
        <f t="shared" si="2"/>
        <v>0.7679697351828499</v>
      </c>
      <c r="T13" s="11">
        <f t="shared" si="3"/>
        <v>184</v>
      </c>
    </row>
    <row r="14" spans="1:20" s="6" customFormat="1" ht="15">
      <c r="A14" s="2" t="s">
        <v>27</v>
      </c>
      <c r="B14" s="2" t="s">
        <v>4</v>
      </c>
      <c r="C14" s="2" t="s">
        <v>27</v>
      </c>
      <c r="D14" s="4">
        <v>156</v>
      </c>
      <c r="E14" s="4">
        <f t="shared" si="0"/>
        <v>13</v>
      </c>
      <c r="F14" s="5">
        <v>50</v>
      </c>
      <c r="G14" s="5">
        <v>48</v>
      </c>
      <c r="H14" s="5">
        <v>58</v>
      </c>
      <c r="I14" s="5">
        <v>33</v>
      </c>
      <c r="J14" s="5">
        <v>75</v>
      </c>
      <c r="K14" s="5">
        <v>64</v>
      </c>
      <c r="L14" s="5">
        <v>0</v>
      </c>
      <c r="M14" s="5">
        <v>0</v>
      </c>
      <c r="N14" s="5">
        <v>0</v>
      </c>
      <c r="O14" s="5">
        <v>0</v>
      </c>
      <c r="P14" s="5">
        <v>0</v>
      </c>
      <c r="Q14" s="5">
        <v>0</v>
      </c>
      <c r="R14" s="10">
        <f t="shared" si="1"/>
        <v>328</v>
      </c>
      <c r="S14" s="17">
        <f t="shared" si="2"/>
        <v>2.1025641025641026</v>
      </c>
      <c r="T14" s="11">
        <f t="shared" si="3"/>
      </c>
    </row>
    <row r="15" spans="1:20" ht="15">
      <c r="A15" s="2" t="s">
        <v>42</v>
      </c>
      <c r="B15" s="2" t="s">
        <v>5</v>
      </c>
      <c r="C15" s="2" t="s">
        <v>42</v>
      </c>
      <c r="D15" s="3">
        <v>50</v>
      </c>
      <c r="E15" s="4">
        <f t="shared" si="0"/>
        <v>4.166666666666667</v>
      </c>
      <c r="F15" s="5">
        <v>7</v>
      </c>
      <c r="G15" s="5">
        <v>6</v>
      </c>
      <c r="H15" s="5">
        <v>6</v>
      </c>
      <c r="I15" s="5">
        <v>4</v>
      </c>
      <c r="J15" s="5">
        <v>9</v>
      </c>
      <c r="K15" s="5">
        <v>6</v>
      </c>
      <c r="L15" s="5">
        <v>0</v>
      </c>
      <c r="M15" s="5">
        <v>0</v>
      </c>
      <c r="N15" s="5">
        <v>0</v>
      </c>
      <c r="O15" s="5">
        <v>0</v>
      </c>
      <c r="P15" s="5">
        <v>0</v>
      </c>
      <c r="Q15" s="5">
        <v>0</v>
      </c>
      <c r="R15" s="10">
        <f t="shared" si="1"/>
        <v>38</v>
      </c>
      <c r="S15" s="17">
        <f t="shared" si="2"/>
        <v>0.76</v>
      </c>
      <c r="T15" s="11">
        <f t="shared" si="3"/>
        <v>12</v>
      </c>
    </row>
    <row r="16" spans="1:20" ht="15">
      <c r="A16" s="2" t="s">
        <v>55</v>
      </c>
      <c r="B16" s="2" t="s">
        <v>142</v>
      </c>
      <c r="C16" s="2" t="s">
        <v>55</v>
      </c>
      <c r="D16" s="3">
        <v>197</v>
      </c>
      <c r="E16" s="4">
        <f aca="true" t="shared" si="4" ref="E16:E21">D16/12</f>
        <v>16.416666666666668</v>
      </c>
      <c r="F16" s="5">
        <v>22</v>
      </c>
      <c r="G16" s="5">
        <v>17</v>
      </c>
      <c r="H16" s="5">
        <v>24</v>
      </c>
      <c r="I16" s="5">
        <v>16</v>
      </c>
      <c r="J16" s="5">
        <v>12</v>
      </c>
      <c r="K16" s="5">
        <v>19</v>
      </c>
      <c r="L16" s="5">
        <v>0</v>
      </c>
      <c r="M16" s="5">
        <v>0</v>
      </c>
      <c r="N16" s="5">
        <v>0</v>
      </c>
      <c r="O16" s="5">
        <v>0</v>
      </c>
      <c r="P16" s="5">
        <v>0</v>
      </c>
      <c r="Q16" s="5">
        <v>0</v>
      </c>
      <c r="R16" s="10">
        <f aca="true" t="shared" si="5" ref="R16:R21">SUM(F16:Q16)</f>
        <v>110</v>
      </c>
      <c r="S16" s="17">
        <f aca="true" t="shared" si="6" ref="S16:S21">IF(D16=0,0,+R16/D16)</f>
        <v>0.5583756345177665</v>
      </c>
      <c r="T16" s="11">
        <f aca="true" t="shared" si="7" ref="T16:T21">IF(COUNT(F16:Q16)*(D16/12)-R16&lt;0,"",COUNT(F16:Q16)*(D16/12)-R16)</f>
        <v>87</v>
      </c>
    </row>
    <row r="17" spans="1:20" ht="15">
      <c r="A17" s="2" t="s">
        <v>26</v>
      </c>
      <c r="B17" s="2" t="s">
        <v>7</v>
      </c>
      <c r="C17" s="2" t="s">
        <v>26</v>
      </c>
      <c r="D17" s="3">
        <v>12</v>
      </c>
      <c r="E17" s="4">
        <f t="shared" si="4"/>
        <v>1</v>
      </c>
      <c r="F17" s="5">
        <v>32</v>
      </c>
      <c r="G17" s="5">
        <v>24</v>
      </c>
      <c r="H17" s="5">
        <v>29</v>
      </c>
      <c r="I17" s="5">
        <v>14</v>
      </c>
      <c r="J17" s="5">
        <v>6</v>
      </c>
      <c r="K17" s="5">
        <v>11</v>
      </c>
      <c r="L17" s="5">
        <v>0</v>
      </c>
      <c r="M17" s="5">
        <v>0</v>
      </c>
      <c r="N17" s="5">
        <v>0</v>
      </c>
      <c r="O17" s="5">
        <v>0</v>
      </c>
      <c r="P17" s="5">
        <v>0</v>
      </c>
      <c r="Q17" s="5">
        <v>0</v>
      </c>
      <c r="R17" s="10">
        <f t="shared" si="5"/>
        <v>116</v>
      </c>
      <c r="S17" s="17">
        <f t="shared" si="6"/>
        <v>9.666666666666666</v>
      </c>
      <c r="T17" s="11">
        <f t="shared" si="7"/>
      </c>
    </row>
    <row r="18" spans="1:20" ht="15">
      <c r="A18" s="2" t="s">
        <v>26</v>
      </c>
      <c r="B18" s="2" t="s">
        <v>135</v>
      </c>
      <c r="C18" s="2" t="s">
        <v>26</v>
      </c>
      <c r="D18" s="147">
        <v>12</v>
      </c>
      <c r="E18" s="4">
        <f t="shared" si="4"/>
        <v>1</v>
      </c>
      <c r="F18" s="5">
        <v>0</v>
      </c>
      <c r="G18" s="5">
        <v>0</v>
      </c>
      <c r="H18" s="5">
        <v>0</v>
      </c>
      <c r="I18" s="5">
        <v>0</v>
      </c>
      <c r="J18" s="5">
        <v>5</v>
      </c>
      <c r="K18" s="5">
        <v>12</v>
      </c>
      <c r="L18" s="5">
        <v>0</v>
      </c>
      <c r="M18" s="5">
        <v>0</v>
      </c>
      <c r="N18" s="5">
        <v>0</v>
      </c>
      <c r="O18" s="5">
        <v>0</v>
      </c>
      <c r="P18" s="5">
        <v>0</v>
      </c>
      <c r="Q18" s="5">
        <v>0</v>
      </c>
      <c r="R18" s="10">
        <f t="shared" si="5"/>
        <v>17</v>
      </c>
      <c r="S18" s="17">
        <f t="shared" si="6"/>
        <v>1.4166666666666667</v>
      </c>
      <c r="T18" s="11">
        <f t="shared" si="7"/>
      </c>
    </row>
    <row r="19" spans="1:20" ht="15">
      <c r="A19" s="2" t="s">
        <v>36</v>
      </c>
      <c r="B19" s="2" t="s">
        <v>83</v>
      </c>
      <c r="C19" s="2" t="s">
        <v>36</v>
      </c>
      <c r="D19" s="3">
        <v>12</v>
      </c>
      <c r="E19" s="4">
        <f t="shared" si="4"/>
        <v>1</v>
      </c>
      <c r="F19" s="5">
        <v>11</v>
      </c>
      <c r="G19" s="5">
        <v>3</v>
      </c>
      <c r="H19" s="5">
        <v>3</v>
      </c>
      <c r="I19" s="5">
        <v>3</v>
      </c>
      <c r="J19" s="5">
        <v>4</v>
      </c>
      <c r="K19" s="5">
        <v>5</v>
      </c>
      <c r="L19" s="5">
        <v>0</v>
      </c>
      <c r="M19" s="5">
        <v>0</v>
      </c>
      <c r="N19" s="5">
        <v>0</v>
      </c>
      <c r="O19" s="5">
        <v>0</v>
      </c>
      <c r="P19" s="5">
        <v>0</v>
      </c>
      <c r="Q19" s="5">
        <v>0</v>
      </c>
      <c r="R19" s="10">
        <f t="shared" si="5"/>
        <v>29</v>
      </c>
      <c r="S19" s="17">
        <f t="shared" si="6"/>
        <v>2.4166666666666665</v>
      </c>
      <c r="T19" s="11">
        <f t="shared" si="7"/>
      </c>
    </row>
    <row r="20" spans="1:20" s="6" customFormat="1" ht="15">
      <c r="A20" s="2" t="s">
        <v>56</v>
      </c>
      <c r="B20" s="2" t="s">
        <v>144</v>
      </c>
      <c r="C20" s="2" t="s">
        <v>56</v>
      </c>
      <c r="D20" s="3">
        <v>13</v>
      </c>
      <c r="E20" s="4">
        <f t="shared" si="4"/>
        <v>1.0833333333333333</v>
      </c>
      <c r="F20" s="5">
        <v>0</v>
      </c>
      <c r="G20" s="5">
        <v>0</v>
      </c>
      <c r="H20" s="5">
        <v>3</v>
      </c>
      <c r="I20" s="5">
        <v>1</v>
      </c>
      <c r="J20" s="5">
        <v>0</v>
      </c>
      <c r="K20" s="5">
        <v>0</v>
      </c>
      <c r="L20" s="5">
        <v>0</v>
      </c>
      <c r="M20" s="5">
        <v>0</v>
      </c>
      <c r="N20" s="5">
        <v>0</v>
      </c>
      <c r="O20" s="5">
        <v>0</v>
      </c>
      <c r="P20" s="5">
        <v>0</v>
      </c>
      <c r="Q20" s="5">
        <v>0</v>
      </c>
      <c r="R20" s="10">
        <f t="shared" si="5"/>
        <v>4</v>
      </c>
      <c r="S20" s="17">
        <f t="shared" si="6"/>
        <v>0.3076923076923077</v>
      </c>
      <c r="T20" s="11">
        <f t="shared" si="7"/>
        <v>9</v>
      </c>
    </row>
    <row r="21" spans="1:20" ht="15">
      <c r="A21" s="2" t="s">
        <v>37</v>
      </c>
      <c r="B21" s="2" t="s">
        <v>8</v>
      </c>
      <c r="C21" s="2" t="s">
        <v>37</v>
      </c>
      <c r="D21" s="3">
        <v>174</v>
      </c>
      <c r="E21" s="4">
        <f t="shared" si="4"/>
        <v>14.5</v>
      </c>
      <c r="F21" s="5">
        <v>15</v>
      </c>
      <c r="G21" s="5">
        <v>35</v>
      </c>
      <c r="H21" s="5">
        <v>48</v>
      </c>
      <c r="I21" s="5">
        <v>33</v>
      </c>
      <c r="J21" s="5">
        <v>32</v>
      </c>
      <c r="K21" s="5">
        <v>55</v>
      </c>
      <c r="L21" s="5">
        <v>0</v>
      </c>
      <c r="M21" s="5">
        <v>0</v>
      </c>
      <c r="N21" s="5">
        <v>0</v>
      </c>
      <c r="O21" s="5">
        <v>0</v>
      </c>
      <c r="P21" s="5">
        <v>0</v>
      </c>
      <c r="Q21" s="5">
        <v>0</v>
      </c>
      <c r="R21" s="10">
        <f t="shared" si="5"/>
        <v>218</v>
      </c>
      <c r="S21" s="17">
        <f t="shared" si="6"/>
        <v>1.2528735632183907</v>
      </c>
      <c r="T21" s="11">
        <f t="shared" si="7"/>
      </c>
    </row>
    <row r="22" spans="1:20" ht="15">
      <c r="A22" s="2" t="s">
        <v>31</v>
      </c>
      <c r="B22" s="2" t="s">
        <v>145</v>
      </c>
      <c r="C22" s="2" t="s">
        <v>31</v>
      </c>
      <c r="D22" s="3">
        <v>1799</v>
      </c>
      <c r="E22" s="4">
        <f aca="true" t="shared" si="8" ref="E22:E65">D22/12</f>
        <v>149.91666666666666</v>
      </c>
      <c r="F22" s="5">
        <v>27</v>
      </c>
      <c r="G22" s="5">
        <v>42</v>
      </c>
      <c r="H22" s="5">
        <v>55</v>
      </c>
      <c r="I22" s="5">
        <v>28</v>
      </c>
      <c r="J22" s="5">
        <v>23</v>
      </c>
      <c r="K22" s="5">
        <v>14</v>
      </c>
      <c r="L22" s="5">
        <v>0</v>
      </c>
      <c r="M22" s="5">
        <v>0</v>
      </c>
      <c r="N22" s="5">
        <v>0</v>
      </c>
      <c r="O22" s="5">
        <v>0</v>
      </c>
      <c r="P22" s="5">
        <v>0</v>
      </c>
      <c r="Q22" s="5">
        <v>0</v>
      </c>
      <c r="R22" s="10">
        <f aca="true" t="shared" si="9" ref="R22:R64">SUM(F22:Q22)</f>
        <v>189</v>
      </c>
      <c r="S22" s="17">
        <f aca="true" t="shared" si="10" ref="S22:S64">IF(D22=0,0,+R22/D22)</f>
        <v>0.10505836575875487</v>
      </c>
      <c r="T22" s="11">
        <f aca="true" t="shared" si="11" ref="T22:T64">IF(COUNT(F22:Q22)*(D22/12)-R22&lt;0,"",COUNT(F22:Q22)*(D22/12)-R22)</f>
        <v>1610</v>
      </c>
    </row>
    <row r="23" spans="1:20" ht="15">
      <c r="A23" s="14"/>
      <c r="B23" s="14"/>
      <c r="C23" s="14"/>
      <c r="D23" s="3">
        <v>0</v>
      </c>
      <c r="E23" s="4">
        <f t="shared" si="8"/>
        <v>0</v>
      </c>
      <c r="F23" s="5">
        <v>0</v>
      </c>
      <c r="G23" s="5">
        <v>0</v>
      </c>
      <c r="H23" s="5">
        <v>0</v>
      </c>
      <c r="I23" s="5">
        <v>0</v>
      </c>
      <c r="J23" s="5">
        <v>0</v>
      </c>
      <c r="K23" s="5">
        <v>0</v>
      </c>
      <c r="L23" s="5">
        <v>0</v>
      </c>
      <c r="M23" s="5">
        <v>0</v>
      </c>
      <c r="N23" s="5">
        <v>0</v>
      </c>
      <c r="O23" s="5">
        <v>0</v>
      </c>
      <c r="P23" s="5">
        <v>0</v>
      </c>
      <c r="Q23" s="5">
        <v>0</v>
      </c>
      <c r="R23" s="10">
        <f t="shared" si="9"/>
        <v>0</v>
      </c>
      <c r="S23" s="17">
        <f t="shared" si="10"/>
        <v>0</v>
      </c>
      <c r="T23" s="11">
        <f t="shared" si="11"/>
        <v>0</v>
      </c>
    </row>
    <row r="24" spans="1:20" ht="15">
      <c r="A24" s="14"/>
      <c r="B24" s="14"/>
      <c r="C24" s="14"/>
      <c r="D24" s="3">
        <v>0</v>
      </c>
      <c r="E24" s="4">
        <f t="shared" si="8"/>
        <v>0</v>
      </c>
      <c r="F24" s="5">
        <v>0</v>
      </c>
      <c r="G24" s="5">
        <v>0</v>
      </c>
      <c r="H24" s="5">
        <v>0</v>
      </c>
      <c r="I24" s="5">
        <v>0</v>
      </c>
      <c r="J24" s="5">
        <v>0</v>
      </c>
      <c r="K24" s="5">
        <v>0</v>
      </c>
      <c r="L24" s="5">
        <v>0</v>
      </c>
      <c r="M24" s="5">
        <v>0</v>
      </c>
      <c r="N24" s="5">
        <v>0</v>
      </c>
      <c r="O24" s="5">
        <v>0</v>
      </c>
      <c r="P24" s="5">
        <v>0</v>
      </c>
      <c r="Q24" s="5">
        <v>0</v>
      </c>
      <c r="R24" s="10">
        <f t="shared" si="9"/>
        <v>0</v>
      </c>
      <c r="S24" s="17">
        <f t="shared" si="10"/>
        <v>0</v>
      </c>
      <c r="T24" s="11">
        <f t="shared" si="11"/>
        <v>0</v>
      </c>
    </row>
    <row r="25" spans="1:20" ht="15">
      <c r="A25" s="14"/>
      <c r="B25" s="14"/>
      <c r="C25" s="14"/>
      <c r="D25" s="3">
        <v>0</v>
      </c>
      <c r="E25" s="4">
        <f t="shared" si="8"/>
        <v>0</v>
      </c>
      <c r="F25" s="5">
        <v>0</v>
      </c>
      <c r="G25" s="5">
        <v>0</v>
      </c>
      <c r="H25" s="5">
        <v>0</v>
      </c>
      <c r="I25" s="5">
        <v>0</v>
      </c>
      <c r="J25" s="5">
        <v>0</v>
      </c>
      <c r="K25" s="5">
        <v>0</v>
      </c>
      <c r="L25" s="5">
        <v>0</v>
      </c>
      <c r="M25" s="5">
        <v>0</v>
      </c>
      <c r="N25" s="5">
        <v>0</v>
      </c>
      <c r="O25" s="5">
        <v>0</v>
      </c>
      <c r="P25" s="5">
        <v>0</v>
      </c>
      <c r="Q25" s="5">
        <v>0</v>
      </c>
      <c r="R25" s="10">
        <f t="shared" si="9"/>
        <v>0</v>
      </c>
      <c r="S25" s="17">
        <f t="shared" si="10"/>
        <v>0</v>
      </c>
      <c r="T25" s="11">
        <f t="shared" si="11"/>
        <v>0</v>
      </c>
    </row>
    <row r="26" spans="1:20" ht="15">
      <c r="A26" s="14"/>
      <c r="B26" s="14"/>
      <c r="C26" s="14"/>
      <c r="D26" s="3">
        <v>0</v>
      </c>
      <c r="E26" s="4">
        <f t="shared" si="8"/>
        <v>0</v>
      </c>
      <c r="F26" s="5">
        <v>0</v>
      </c>
      <c r="G26" s="5">
        <v>0</v>
      </c>
      <c r="H26" s="5">
        <v>0</v>
      </c>
      <c r="I26" s="5">
        <v>0</v>
      </c>
      <c r="J26" s="5">
        <v>0</v>
      </c>
      <c r="K26" s="5">
        <v>0</v>
      </c>
      <c r="L26" s="5">
        <v>0</v>
      </c>
      <c r="M26" s="5">
        <v>0</v>
      </c>
      <c r="N26" s="5">
        <v>0</v>
      </c>
      <c r="O26" s="5">
        <v>0</v>
      </c>
      <c r="P26" s="5">
        <v>0</v>
      </c>
      <c r="Q26" s="5">
        <v>0</v>
      </c>
      <c r="R26" s="10">
        <f t="shared" si="9"/>
        <v>0</v>
      </c>
      <c r="S26" s="17">
        <f t="shared" si="10"/>
        <v>0</v>
      </c>
      <c r="T26" s="11">
        <f t="shared" si="11"/>
        <v>0</v>
      </c>
    </row>
    <row r="27" spans="1:20" ht="15">
      <c r="A27" s="14"/>
      <c r="B27" s="14"/>
      <c r="C27" s="14"/>
      <c r="D27" s="3">
        <v>0</v>
      </c>
      <c r="E27" s="4">
        <f t="shared" si="8"/>
        <v>0</v>
      </c>
      <c r="F27" s="5">
        <v>0</v>
      </c>
      <c r="G27" s="5">
        <v>0</v>
      </c>
      <c r="H27" s="5">
        <v>0</v>
      </c>
      <c r="I27" s="5">
        <v>0</v>
      </c>
      <c r="J27" s="5">
        <v>0</v>
      </c>
      <c r="K27" s="5">
        <v>0</v>
      </c>
      <c r="L27" s="5">
        <v>0</v>
      </c>
      <c r="M27" s="5">
        <v>0</v>
      </c>
      <c r="N27" s="5">
        <v>0</v>
      </c>
      <c r="O27" s="5">
        <v>0</v>
      </c>
      <c r="P27" s="5">
        <v>0</v>
      </c>
      <c r="Q27" s="5">
        <v>0</v>
      </c>
      <c r="R27" s="10">
        <f t="shared" si="9"/>
        <v>0</v>
      </c>
      <c r="S27" s="17">
        <f t="shared" si="10"/>
        <v>0</v>
      </c>
      <c r="T27" s="11">
        <f t="shared" si="11"/>
        <v>0</v>
      </c>
    </row>
    <row r="28" spans="1:20" ht="15">
      <c r="A28" s="14"/>
      <c r="B28" s="14"/>
      <c r="C28" s="14"/>
      <c r="D28" s="3">
        <v>0</v>
      </c>
      <c r="E28" s="4">
        <f t="shared" si="8"/>
        <v>0</v>
      </c>
      <c r="F28" s="5">
        <v>0</v>
      </c>
      <c r="G28" s="5">
        <v>0</v>
      </c>
      <c r="H28" s="5">
        <v>0</v>
      </c>
      <c r="I28" s="5">
        <v>0</v>
      </c>
      <c r="J28" s="5">
        <v>0</v>
      </c>
      <c r="K28" s="5">
        <v>0</v>
      </c>
      <c r="L28" s="5">
        <v>0</v>
      </c>
      <c r="M28" s="5">
        <v>0</v>
      </c>
      <c r="N28" s="5">
        <v>0</v>
      </c>
      <c r="O28" s="5">
        <v>0</v>
      </c>
      <c r="P28" s="5">
        <v>0</v>
      </c>
      <c r="Q28" s="5">
        <v>0</v>
      </c>
      <c r="R28" s="10">
        <f t="shared" si="9"/>
        <v>0</v>
      </c>
      <c r="S28" s="17">
        <f t="shared" si="10"/>
        <v>0</v>
      </c>
      <c r="T28" s="11">
        <f t="shared" si="11"/>
        <v>0</v>
      </c>
    </row>
    <row r="29" spans="1:20" ht="15">
      <c r="A29" s="14"/>
      <c r="B29" s="14"/>
      <c r="C29" s="14"/>
      <c r="D29" s="3">
        <v>0</v>
      </c>
      <c r="E29" s="4">
        <f t="shared" si="8"/>
        <v>0</v>
      </c>
      <c r="F29" s="5">
        <v>0</v>
      </c>
      <c r="G29" s="5">
        <v>0</v>
      </c>
      <c r="H29" s="5">
        <v>0</v>
      </c>
      <c r="I29" s="5">
        <v>0</v>
      </c>
      <c r="J29" s="5">
        <v>0</v>
      </c>
      <c r="K29" s="5">
        <v>0</v>
      </c>
      <c r="L29" s="5">
        <v>0</v>
      </c>
      <c r="M29" s="5">
        <v>0</v>
      </c>
      <c r="N29" s="5">
        <v>0</v>
      </c>
      <c r="O29" s="5">
        <v>0</v>
      </c>
      <c r="P29" s="5">
        <v>0</v>
      </c>
      <c r="Q29" s="5">
        <v>0</v>
      </c>
      <c r="R29" s="10">
        <f t="shared" si="9"/>
        <v>0</v>
      </c>
      <c r="S29" s="17">
        <f t="shared" si="10"/>
        <v>0</v>
      </c>
      <c r="T29" s="11">
        <f t="shared" si="11"/>
        <v>0</v>
      </c>
    </row>
    <row r="30" spans="1:20" ht="15">
      <c r="A30" s="14"/>
      <c r="B30" s="14"/>
      <c r="C30" s="14"/>
      <c r="D30" s="3">
        <v>0</v>
      </c>
      <c r="E30" s="4">
        <f t="shared" si="8"/>
        <v>0</v>
      </c>
      <c r="F30" s="5">
        <v>0</v>
      </c>
      <c r="G30" s="5">
        <v>0</v>
      </c>
      <c r="H30" s="5">
        <v>0</v>
      </c>
      <c r="I30" s="5">
        <v>0</v>
      </c>
      <c r="J30" s="5">
        <v>0</v>
      </c>
      <c r="K30" s="5">
        <v>0</v>
      </c>
      <c r="L30" s="5">
        <v>0</v>
      </c>
      <c r="M30" s="5">
        <v>0</v>
      </c>
      <c r="N30" s="5">
        <v>0</v>
      </c>
      <c r="O30" s="5">
        <v>0</v>
      </c>
      <c r="P30" s="5">
        <v>0</v>
      </c>
      <c r="Q30" s="5">
        <v>0</v>
      </c>
      <c r="R30" s="10">
        <f t="shared" si="9"/>
        <v>0</v>
      </c>
      <c r="S30" s="17">
        <f t="shared" si="10"/>
        <v>0</v>
      </c>
      <c r="T30" s="11">
        <f t="shared" si="11"/>
        <v>0</v>
      </c>
    </row>
    <row r="31" spans="1:20" ht="15">
      <c r="A31" s="14"/>
      <c r="B31" s="14"/>
      <c r="C31" s="14"/>
      <c r="D31" s="3">
        <v>0</v>
      </c>
      <c r="E31" s="4">
        <f t="shared" si="8"/>
        <v>0</v>
      </c>
      <c r="F31" s="5">
        <v>0</v>
      </c>
      <c r="G31" s="5">
        <v>0</v>
      </c>
      <c r="H31" s="5">
        <v>0</v>
      </c>
      <c r="I31" s="5">
        <v>0</v>
      </c>
      <c r="J31" s="5">
        <v>0</v>
      </c>
      <c r="K31" s="5">
        <v>0</v>
      </c>
      <c r="L31" s="5">
        <v>0</v>
      </c>
      <c r="M31" s="5">
        <v>0</v>
      </c>
      <c r="N31" s="5">
        <v>0</v>
      </c>
      <c r="O31" s="5">
        <v>0</v>
      </c>
      <c r="P31" s="5">
        <v>0</v>
      </c>
      <c r="Q31" s="5">
        <v>0</v>
      </c>
      <c r="R31" s="10">
        <f t="shared" si="9"/>
        <v>0</v>
      </c>
      <c r="S31" s="17">
        <f t="shared" si="10"/>
        <v>0</v>
      </c>
      <c r="T31" s="11">
        <f t="shared" si="11"/>
        <v>0</v>
      </c>
    </row>
    <row r="32" spans="1:20" ht="15">
      <c r="A32" s="14"/>
      <c r="B32" s="14"/>
      <c r="C32" s="14"/>
      <c r="D32" s="3">
        <v>0</v>
      </c>
      <c r="E32" s="4">
        <f t="shared" si="8"/>
        <v>0</v>
      </c>
      <c r="F32" s="5">
        <v>0</v>
      </c>
      <c r="G32" s="5">
        <v>0</v>
      </c>
      <c r="H32" s="5">
        <v>0</v>
      </c>
      <c r="I32" s="5">
        <v>0</v>
      </c>
      <c r="J32" s="5">
        <v>0</v>
      </c>
      <c r="K32" s="5">
        <v>0</v>
      </c>
      <c r="L32" s="5">
        <v>0</v>
      </c>
      <c r="M32" s="5">
        <v>0</v>
      </c>
      <c r="N32" s="5">
        <v>0</v>
      </c>
      <c r="O32" s="5">
        <v>0</v>
      </c>
      <c r="P32" s="5">
        <v>0</v>
      </c>
      <c r="Q32" s="5">
        <v>0</v>
      </c>
      <c r="R32" s="10">
        <f t="shared" si="9"/>
        <v>0</v>
      </c>
      <c r="S32" s="17">
        <f t="shared" si="10"/>
        <v>0</v>
      </c>
      <c r="T32" s="11">
        <f t="shared" si="11"/>
        <v>0</v>
      </c>
    </row>
    <row r="33" spans="1:20" ht="15">
      <c r="A33" s="14"/>
      <c r="B33" s="14"/>
      <c r="C33" s="14"/>
      <c r="D33" s="3">
        <v>0</v>
      </c>
      <c r="E33" s="4">
        <f t="shared" si="8"/>
        <v>0</v>
      </c>
      <c r="F33" s="5">
        <v>0</v>
      </c>
      <c r="G33" s="5">
        <v>0</v>
      </c>
      <c r="H33" s="5">
        <v>0</v>
      </c>
      <c r="I33" s="5">
        <v>0</v>
      </c>
      <c r="J33" s="5">
        <v>0</v>
      </c>
      <c r="K33" s="5">
        <v>0</v>
      </c>
      <c r="L33" s="5">
        <v>0</v>
      </c>
      <c r="M33" s="5">
        <v>0</v>
      </c>
      <c r="N33" s="5">
        <v>0</v>
      </c>
      <c r="O33" s="5">
        <v>0</v>
      </c>
      <c r="P33" s="5">
        <v>0</v>
      </c>
      <c r="Q33" s="5">
        <v>0</v>
      </c>
      <c r="R33" s="10">
        <f t="shared" si="9"/>
        <v>0</v>
      </c>
      <c r="S33" s="17">
        <f t="shared" si="10"/>
        <v>0</v>
      </c>
      <c r="T33" s="11">
        <f t="shared" si="11"/>
        <v>0</v>
      </c>
    </row>
    <row r="34" spans="1:20" ht="15">
      <c r="A34" s="14"/>
      <c r="B34" s="14"/>
      <c r="C34" s="14"/>
      <c r="D34" s="3">
        <v>0</v>
      </c>
      <c r="E34" s="4">
        <f t="shared" si="8"/>
        <v>0</v>
      </c>
      <c r="F34" s="5">
        <v>0</v>
      </c>
      <c r="G34" s="5">
        <v>0</v>
      </c>
      <c r="H34" s="5">
        <v>0</v>
      </c>
      <c r="I34" s="5">
        <v>0</v>
      </c>
      <c r="J34" s="5">
        <v>0</v>
      </c>
      <c r="K34" s="5">
        <v>0</v>
      </c>
      <c r="L34" s="5">
        <v>0</v>
      </c>
      <c r="M34" s="5">
        <v>0</v>
      </c>
      <c r="N34" s="5">
        <v>0</v>
      </c>
      <c r="O34" s="5">
        <v>0</v>
      </c>
      <c r="P34" s="5">
        <v>0</v>
      </c>
      <c r="Q34" s="5">
        <v>0</v>
      </c>
      <c r="R34" s="10">
        <f t="shared" si="9"/>
        <v>0</v>
      </c>
      <c r="S34" s="17">
        <f t="shared" si="10"/>
        <v>0</v>
      </c>
      <c r="T34" s="11">
        <f t="shared" si="11"/>
        <v>0</v>
      </c>
    </row>
    <row r="35" spans="1:20" ht="15">
      <c r="A35" s="14"/>
      <c r="B35" s="14"/>
      <c r="C35" s="14"/>
      <c r="D35" s="3">
        <v>0</v>
      </c>
      <c r="E35" s="4">
        <f t="shared" si="8"/>
        <v>0</v>
      </c>
      <c r="F35" s="5">
        <v>0</v>
      </c>
      <c r="G35" s="5">
        <v>0</v>
      </c>
      <c r="H35" s="5">
        <v>0</v>
      </c>
      <c r="I35" s="5">
        <v>0</v>
      </c>
      <c r="J35" s="5">
        <v>0</v>
      </c>
      <c r="K35" s="5">
        <v>0</v>
      </c>
      <c r="L35" s="5">
        <v>0</v>
      </c>
      <c r="M35" s="5">
        <v>0</v>
      </c>
      <c r="N35" s="5">
        <v>0</v>
      </c>
      <c r="O35" s="5">
        <v>0</v>
      </c>
      <c r="P35" s="5">
        <v>0</v>
      </c>
      <c r="Q35" s="5">
        <v>0</v>
      </c>
      <c r="R35" s="10">
        <f t="shared" si="9"/>
        <v>0</v>
      </c>
      <c r="S35" s="17">
        <f t="shared" si="10"/>
        <v>0</v>
      </c>
      <c r="T35" s="11">
        <f t="shared" si="11"/>
        <v>0</v>
      </c>
    </row>
    <row r="36" spans="1:20" ht="15">
      <c r="A36" s="14"/>
      <c r="B36" s="14"/>
      <c r="C36" s="14"/>
      <c r="D36" s="3">
        <v>0</v>
      </c>
      <c r="E36" s="4">
        <f t="shared" si="8"/>
        <v>0</v>
      </c>
      <c r="F36" s="5">
        <v>0</v>
      </c>
      <c r="G36" s="5">
        <v>0</v>
      </c>
      <c r="H36" s="5">
        <v>0</v>
      </c>
      <c r="I36" s="5">
        <v>0</v>
      </c>
      <c r="J36" s="5">
        <v>0</v>
      </c>
      <c r="K36" s="5">
        <v>0</v>
      </c>
      <c r="L36" s="5">
        <v>0</v>
      </c>
      <c r="M36" s="5">
        <v>0</v>
      </c>
      <c r="N36" s="5">
        <v>0</v>
      </c>
      <c r="O36" s="5">
        <v>0</v>
      </c>
      <c r="P36" s="5">
        <v>0</v>
      </c>
      <c r="Q36" s="5">
        <v>0</v>
      </c>
      <c r="R36" s="10">
        <f t="shared" si="9"/>
        <v>0</v>
      </c>
      <c r="S36" s="17">
        <f t="shared" si="10"/>
        <v>0</v>
      </c>
      <c r="T36" s="11">
        <f t="shared" si="11"/>
        <v>0</v>
      </c>
    </row>
    <row r="37" spans="1:20" ht="15">
      <c r="A37" s="14"/>
      <c r="B37" s="14"/>
      <c r="C37" s="14"/>
      <c r="D37" s="3">
        <v>0</v>
      </c>
      <c r="E37" s="4">
        <f t="shared" si="8"/>
        <v>0</v>
      </c>
      <c r="F37" s="5">
        <v>0</v>
      </c>
      <c r="G37" s="5">
        <v>0</v>
      </c>
      <c r="H37" s="5">
        <v>0</v>
      </c>
      <c r="I37" s="5">
        <v>0</v>
      </c>
      <c r="J37" s="5">
        <v>0</v>
      </c>
      <c r="K37" s="5">
        <v>0</v>
      </c>
      <c r="L37" s="5">
        <v>0</v>
      </c>
      <c r="M37" s="5">
        <v>0</v>
      </c>
      <c r="N37" s="5">
        <v>0</v>
      </c>
      <c r="O37" s="5">
        <v>0</v>
      </c>
      <c r="P37" s="5">
        <v>0</v>
      </c>
      <c r="Q37" s="5">
        <v>0</v>
      </c>
      <c r="R37" s="10">
        <f t="shared" si="9"/>
        <v>0</v>
      </c>
      <c r="S37" s="17">
        <f t="shared" si="10"/>
        <v>0</v>
      </c>
      <c r="T37" s="11">
        <f t="shared" si="11"/>
        <v>0</v>
      </c>
    </row>
    <row r="38" spans="1:20" ht="15">
      <c r="A38" s="14"/>
      <c r="B38" s="14"/>
      <c r="C38" s="14"/>
      <c r="D38" s="3">
        <v>0</v>
      </c>
      <c r="E38" s="4">
        <f t="shared" si="8"/>
        <v>0</v>
      </c>
      <c r="F38" s="5">
        <v>0</v>
      </c>
      <c r="G38" s="5">
        <v>0</v>
      </c>
      <c r="H38" s="5">
        <v>0</v>
      </c>
      <c r="I38" s="5">
        <v>0</v>
      </c>
      <c r="J38" s="5">
        <v>0</v>
      </c>
      <c r="K38" s="5">
        <v>0</v>
      </c>
      <c r="L38" s="5">
        <v>0</v>
      </c>
      <c r="M38" s="5">
        <v>0</v>
      </c>
      <c r="N38" s="5">
        <v>0</v>
      </c>
      <c r="O38" s="5">
        <v>0</v>
      </c>
      <c r="P38" s="5">
        <v>0</v>
      </c>
      <c r="Q38" s="5">
        <v>0</v>
      </c>
      <c r="R38" s="10">
        <f t="shared" si="9"/>
        <v>0</v>
      </c>
      <c r="S38" s="17">
        <f t="shared" si="10"/>
        <v>0</v>
      </c>
      <c r="T38" s="11">
        <f t="shared" si="11"/>
        <v>0</v>
      </c>
    </row>
    <row r="39" spans="1:20" ht="15">
      <c r="A39" s="14"/>
      <c r="B39" s="14"/>
      <c r="C39" s="14"/>
      <c r="D39" s="3">
        <v>0</v>
      </c>
      <c r="E39" s="4">
        <f t="shared" si="8"/>
        <v>0</v>
      </c>
      <c r="F39" s="5">
        <v>0</v>
      </c>
      <c r="G39" s="5">
        <v>0</v>
      </c>
      <c r="H39" s="5">
        <v>0</v>
      </c>
      <c r="I39" s="5">
        <v>0</v>
      </c>
      <c r="J39" s="5">
        <v>0</v>
      </c>
      <c r="K39" s="5">
        <v>0</v>
      </c>
      <c r="L39" s="5">
        <v>0</v>
      </c>
      <c r="M39" s="5">
        <v>0</v>
      </c>
      <c r="N39" s="5">
        <v>0</v>
      </c>
      <c r="O39" s="5">
        <v>0</v>
      </c>
      <c r="P39" s="5">
        <v>0</v>
      </c>
      <c r="Q39" s="5">
        <v>0</v>
      </c>
      <c r="R39" s="10">
        <f t="shared" si="9"/>
        <v>0</v>
      </c>
      <c r="S39" s="17">
        <f t="shared" si="10"/>
        <v>0</v>
      </c>
      <c r="T39" s="11">
        <f t="shared" si="11"/>
        <v>0</v>
      </c>
    </row>
    <row r="40" spans="1:20" ht="15">
      <c r="A40" s="14"/>
      <c r="B40" s="14"/>
      <c r="C40" s="14"/>
      <c r="D40" s="3">
        <v>0</v>
      </c>
      <c r="E40" s="4">
        <f t="shared" si="8"/>
        <v>0</v>
      </c>
      <c r="F40" s="5">
        <v>0</v>
      </c>
      <c r="G40" s="5">
        <v>0</v>
      </c>
      <c r="H40" s="5">
        <v>0</v>
      </c>
      <c r="I40" s="5">
        <v>0</v>
      </c>
      <c r="J40" s="5">
        <v>0</v>
      </c>
      <c r="K40" s="5">
        <v>0</v>
      </c>
      <c r="L40" s="5">
        <v>0</v>
      </c>
      <c r="M40" s="5">
        <v>0</v>
      </c>
      <c r="N40" s="5">
        <v>0</v>
      </c>
      <c r="O40" s="5">
        <v>0</v>
      </c>
      <c r="P40" s="5">
        <v>0</v>
      </c>
      <c r="Q40" s="5">
        <v>0</v>
      </c>
      <c r="R40" s="10">
        <f t="shared" si="9"/>
        <v>0</v>
      </c>
      <c r="S40" s="17">
        <f t="shared" si="10"/>
        <v>0</v>
      </c>
      <c r="T40" s="11">
        <f t="shared" si="11"/>
        <v>0</v>
      </c>
    </row>
    <row r="41" spans="1:20" ht="15">
      <c r="A41" s="14"/>
      <c r="B41" s="14"/>
      <c r="C41" s="14"/>
      <c r="D41" s="3">
        <v>0</v>
      </c>
      <c r="E41" s="4">
        <f t="shared" si="8"/>
        <v>0</v>
      </c>
      <c r="F41" s="5">
        <v>0</v>
      </c>
      <c r="G41" s="5">
        <v>0</v>
      </c>
      <c r="H41" s="5">
        <v>0</v>
      </c>
      <c r="I41" s="5">
        <v>0</v>
      </c>
      <c r="J41" s="5">
        <v>0</v>
      </c>
      <c r="K41" s="5">
        <v>0</v>
      </c>
      <c r="L41" s="5">
        <v>0</v>
      </c>
      <c r="M41" s="5">
        <v>0</v>
      </c>
      <c r="N41" s="5">
        <v>0</v>
      </c>
      <c r="O41" s="5">
        <v>0</v>
      </c>
      <c r="P41" s="5">
        <v>0</v>
      </c>
      <c r="Q41" s="5">
        <v>0</v>
      </c>
      <c r="R41" s="10">
        <f t="shared" si="9"/>
        <v>0</v>
      </c>
      <c r="S41" s="17">
        <f t="shared" si="10"/>
        <v>0</v>
      </c>
      <c r="T41" s="11">
        <f t="shared" si="11"/>
        <v>0</v>
      </c>
    </row>
    <row r="42" spans="1:20" ht="15">
      <c r="A42" s="14"/>
      <c r="B42" s="14"/>
      <c r="C42" s="14"/>
      <c r="D42" s="3">
        <v>0</v>
      </c>
      <c r="E42" s="4">
        <f t="shared" si="8"/>
        <v>0</v>
      </c>
      <c r="F42" s="5">
        <v>0</v>
      </c>
      <c r="G42" s="5">
        <v>0</v>
      </c>
      <c r="H42" s="5">
        <v>0</v>
      </c>
      <c r="I42" s="5">
        <v>0</v>
      </c>
      <c r="J42" s="5">
        <v>0</v>
      </c>
      <c r="K42" s="5">
        <v>0</v>
      </c>
      <c r="L42" s="5">
        <v>0</v>
      </c>
      <c r="M42" s="5">
        <v>0</v>
      </c>
      <c r="N42" s="5">
        <v>0</v>
      </c>
      <c r="O42" s="5">
        <v>0</v>
      </c>
      <c r="P42" s="5">
        <v>0</v>
      </c>
      <c r="Q42" s="5">
        <v>0</v>
      </c>
      <c r="R42" s="10">
        <f t="shared" si="9"/>
        <v>0</v>
      </c>
      <c r="S42" s="17">
        <f t="shared" si="10"/>
        <v>0</v>
      </c>
      <c r="T42" s="11">
        <f t="shared" si="11"/>
        <v>0</v>
      </c>
    </row>
    <row r="43" spans="1:20" ht="15">
      <c r="A43" s="14"/>
      <c r="B43" s="14"/>
      <c r="C43" s="14"/>
      <c r="D43" s="3">
        <v>0</v>
      </c>
      <c r="E43" s="4">
        <f t="shared" si="8"/>
        <v>0</v>
      </c>
      <c r="F43" s="5">
        <v>0</v>
      </c>
      <c r="G43" s="5">
        <v>0</v>
      </c>
      <c r="H43" s="5">
        <v>0</v>
      </c>
      <c r="I43" s="5">
        <v>0</v>
      </c>
      <c r="J43" s="5">
        <v>0</v>
      </c>
      <c r="K43" s="5">
        <v>0</v>
      </c>
      <c r="L43" s="5">
        <v>0</v>
      </c>
      <c r="M43" s="5">
        <v>0</v>
      </c>
      <c r="N43" s="5">
        <v>0</v>
      </c>
      <c r="O43" s="5">
        <v>0</v>
      </c>
      <c r="P43" s="5">
        <v>0</v>
      </c>
      <c r="Q43" s="5">
        <v>0</v>
      </c>
      <c r="R43" s="10">
        <f t="shared" si="9"/>
        <v>0</v>
      </c>
      <c r="S43" s="17">
        <f t="shared" si="10"/>
        <v>0</v>
      </c>
      <c r="T43" s="11">
        <f t="shared" si="11"/>
        <v>0</v>
      </c>
    </row>
    <row r="44" spans="1:20" ht="15">
      <c r="A44" s="14"/>
      <c r="B44" s="14"/>
      <c r="C44" s="14"/>
      <c r="D44" s="3">
        <v>0</v>
      </c>
      <c r="E44" s="4">
        <f t="shared" si="8"/>
        <v>0</v>
      </c>
      <c r="F44" s="5">
        <v>0</v>
      </c>
      <c r="G44" s="5">
        <v>0</v>
      </c>
      <c r="H44" s="5">
        <v>0</v>
      </c>
      <c r="I44" s="5">
        <v>0</v>
      </c>
      <c r="J44" s="5">
        <v>0</v>
      </c>
      <c r="K44" s="5">
        <v>0</v>
      </c>
      <c r="L44" s="5">
        <v>0</v>
      </c>
      <c r="M44" s="5">
        <v>0</v>
      </c>
      <c r="N44" s="5">
        <v>0</v>
      </c>
      <c r="O44" s="5">
        <v>0</v>
      </c>
      <c r="P44" s="5">
        <v>0</v>
      </c>
      <c r="Q44" s="5">
        <v>0</v>
      </c>
      <c r="R44" s="10">
        <f t="shared" si="9"/>
        <v>0</v>
      </c>
      <c r="S44" s="17">
        <f t="shared" si="10"/>
        <v>0</v>
      </c>
      <c r="T44" s="11">
        <f t="shared" si="11"/>
        <v>0</v>
      </c>
    </row>
    <row r="45" spans="1:20" ht="15">
      <c r="A45" s="14"/>
      <c r="B45" s="14"/>
      <c r="C45" s="14"/>
      <c r="D45" s="3">
        <v>0</v>
      </c>
      <c r="E45" s="4">
        <f t="shared" si="8"/>
        <v>0</v>
      </c>
      <c r="F45" s="5">
        <v>0</v>
      </c>
      <c r="G45" s="5">
        <v>0</v>
      </c>
      <c r="H45" s="5">
        <v>0</v>
      </c>
      <c r="I45" s="5">
        <v>0</v>
      </c>
      <c r="J45" s="5">
        <v>0</v>
      </c>
      <c r="K45" s="5">
        <v>0</v>
      </c>
      <c r="L45" s="5">
        <v>0</v>
      </c>
      <c r="M45" s="5">
        <v>0</v>
      </c>
      <c r="N45" s="5">
        <v>0</v>
      </c>
      <c r="O45" s="5">
        <v>0</v>
      </c>
      <c r="P45" s="5">
        <v>0</v>
      </c>
      <c r="Q45" s="5">
        <v>0</v>
      </c>
      <c r="R45" s="10">
        <f t="shared" si="9"/>
        <v>0</v>
      </c>
      <c r="S45" s="17">
        <f t="shared" si="10"/>
        <v>0</v>
      </c>
      <c r="T45" s="11">
        <f t="shared" si="11"/>
        <v>0</v>
      </c>
    </row>
    <row r="46" spans="1:20" ht="15">
      <c r="A46" s="14"/>
      <c r="B46" s="14"/>
      <c r="C46" s="14"/>
      <c r="D46" s="3">
        <v>0</v>
      </c>
      <c r="E46" s="4">
        <f t="shared" si="8"/>
        <v>0</v>
      </c>
      <c r="F46" s="5">
        <v>0</v>
      </c>
      <c r="G46" s="5">
        <v>0</v>
      </c>
      <c r="H46" s="5">
        <v>0</v>
      </c>
      <c r="I46" s="5">
        <v>0</v>
      </c>
      <c r="J46" s="5">
        <v>0</v>
      </c>
      <c r="K46" s="5">
        <v>0</v>
      </c>
      <c r="L46" s="5">
        <v>0</v>
      </c>
      <c r="M46" s="5">
        <v>0</v>
      </c>
      <c r="N46" s="5">
        <v>0</v>
      </c>
      <c r="O46" s="5">
        <v>0</v>
      </c>
      <c r="P46" s="5">
        <v>0</v>
      </c>
      <c r="Q46" s="5">
        <v>0</v>
      </c>
      <c r="R46" s="10">
        <f t="shared" si="9"/>
        <v>0</v>
      </c>
      <c r="S46" s="17">
        <f t="shared" si="10"/>
        <v>0</v>
      </c>
      <c r="T46" s="11">
        <f t="shared" si="11"/>
        <v>0</v>
      </c>
    </row>
    <row r="47" spans="1:20" ht="15">
      <c r="A47" s="14"/>
      <c r="B47" s="14"/>
      <c r="C47" s="14"/>
      <c r="D47" s="3">
        <v>0</v>
      </c>
      <c r="E47" s="4">
        <f t="shared" si="8"/>
        <v>0</v>
      </c>
      <c r="F47" s="5">
        <v>0</v>
      </c>
      <c r="G47" s="5">
        <v>0</v>
      </c>
      <c r="H47" s="5">
        <v>0</v>
      </c>
      <c r="I47" s="5">
        <v>0</v>
      </c>
      <c r="J47" s="5">
        <v>0</v>
      </c>
      <c r="K47" s="5">
        <v>0</v>
      </c>
      <c r="L47" s="5">
        <v>0</v>
      </c>
      <c r="M47" s="5">
        <v>0</v>
      </c>
      <c r="N47" s="5">
        <v>0</v>
      </c>
      <c r="O47" s="5">
        <v>0</v>
      </c>
      <c r="P47" s="5">
        <v>0</v>
      </c>
      <c r="Q47" s="5">
        <v>0</v>
      </c>
      <c r="R47" s="10">
        <f t="shared" si="9"/>
        <v>0</v>
      </c>
      <c r="S47" s="17">
        <f t="shared" si="10"/>
        <v>0</v>
      </c>
      <c r="T47" s="11">
        <f t="shared" si="11"/>
        <v>0</v>
      </c>
    </row>
    <row r="48" spans="1:20" ht="15">
      <c r="A48" s="14"/>
      <c r="B48" s="14"/>
      <c r="C48" s="14"/>
      <c r="D48" s="3">
        <v>0</v>
      </c>
      <c r="E48" s="4">
        <f t="shared" si="8"/>
        <v>0</v>
      </c>
      <c r="F48" s="5">
        <v>0</v>
      </c>
      <c r="G48" s="5">
        <v>0</v>
      </c>
      <c r="H48" s="5">
        <v>0</v>
      </c>
      <c r="I48" s="5">
        <v>0</v>
      </c>
      <c r="J48" s="5">
        <v>0</v>
      </c>
      <c r="K48" s="5">
        <v>0</v>
      </c>
      <c r="L48" s="5">
        <v>0</v>
      </c>
      <c r="M48" s="5">
        <v>0</v>
      </c>
      <c r="N48" s="5">
        <v>0</v>
      </c>
      <c r="O48" s="5">
        <v>0</v>
      </c>
      <c r="P48" s="5">
        <v>0</v>
      </c>
      <c r="Q48" s="5">
        <v>0</v>
      </c>
      <c r="R48" s="10">
        <f t="shared" si="9"/>
        <v>0</v>
      </c>
      <c r="S48" s="17">
        <f t="shared" si="10"/>
        <v>0</v>
      </c>
      <c r="T48" s="11">
        <f t="shared" si="11"/>
        <v>0</v>
      </c>
    </row>
    <row r="49" spans="1:20" ht="15">
      <c r="A49" s="14"/>
      <c r="B49" s="14"/>
      <c r="C49" s="14"/>
      <c r="D49" s="3">
        <v>0</v>
      </c>
      <c r="E49" s="4">
        <f t="shared" si="8"/>
        <v>0</v>
      </c>
      <c r="F49" s="5">
        <v>0</v>
      </c>
      <c r="G49" s="5">
        <v>0</v>
      </c>
      <c r="H49" s="5">
        <v>0</v>
      </c>
      <c r="I49" s="5">
        <v>0</v>
      </c>
      <c r="J49" s="5">
        <v>0</v>
      </c>
      <c r="K49" s="5">
        <v>0</v>
      </c>
      <c r="L49" s="5">
        <v>0</v>
      </c>
      <c r="M49" s="5">
        <v>0</v>
      </c>
      <c r="N49" s="5">
        <v>0</v>
      </c>
      <c r="O49" s="5">
        <v>0</v>
      </c>
      <c r="P49" s="5">
        <v>0</v>
      </c>
      <c r="Q49" s="5">
        <v>0</v>
      </c>
      <c r="R49" s="10">
        <f t="shared" si="9"/>
        <v>0</v>
      </c>
      <c r="S49" s="17">
        <f t="shared" si="10"/>
        <v>0</v>
      </c>
      <c r="T49" s="11">
        <f t="shared" si="11"/>
        <v>0</v>
      </c>
    </row>
    <row r="50" spans="1:20" ht="15">
      <c r="A50" s="14"/>
      <c r="B50" s="14"/>
      <c r="C50" s="14"/>
      <c r="D50" s="3">
        <v>0</v>
      </c>
      <c r="E50" s="4">
        <f t="shared" si="8"/>
        <v>0</v>
      </c>
      <c r="F50" s="5">
        <v>0</v>
      </c>
      <c r="G50" s="5">
        <v>0</v>
      </c>
      <c r="H50" s="5">
        <v>0</v>
      </c>
      <c r="I50" s="5">
        <v>0</v>
      </c>
      <c r="J50" s="5">
        <v>0</v>
      </c>
      <c r="K50" s="5">
        <v>0</v>
      </c>
      <c r="L50" s="5">
        <v>0</v>
      </c>
      <c r="M50" s="5">
        <v>0</v>
      </c>
      <c r="N50" s="5">
        <v>0</v>
      </c>
      <c r="O50" s="5">
        <v>0</v>
      </c>
      <c r="P50" s="5">
        <v>0</v>
      </c>
      <c r="Q50" s="5">
        <v>0</v>
      </c>
      <c r="R50" s="10">
        <f t="shared" si="9"/>
        <v>0</v>
      </c>
      <c r="S50" s="17">
        <f t="shared" si="10"/>
        <v>0</v>
      </c>
      <c r="T50" s="11">
        <f t="shared" si="11"/>
        <v>0</v>
      </c>
    </row>
    <row r="51" spans="1:20" ht="15">
      <c r="A51" s="14"/>
      <c r="B51" s="14"/>
      <c r="C51" s="14"/>
      <c r="D51" s="3">
        <v>0</v>
      </c>
      <c r="E51" s="4">
        <f t="shared" si="8"/>
        <v>0</v>
      </c>
      <c r="F51" s="5">
        <v>0</v>
      </c>
      <c r="G51" s="5">
        <v>0</v>
      </c>
      <c r="H51" s="5">
        <v>0</v>
      </c>
      <c r="I51" s="5">
        <v>0</v>
      </c>
      <c r="J51" s="5">
        <v>0</v>
      </c>
      <c r="K51" s="5">
        <v>0</v>
      </c>
      <c r="L51" s="5">
        <v>0</v>
      </c>
      <c r="M51" s="5">
        <v>0</v>
      </c>
      <c r="N51" s="5">
        <v>0</v>
      </c>
      <c r="O51" s="5">
        <v>0</v>
      </c>
      <c r="P51" s="5">
        <v>0</v>
      </c>
      <c r="Q51" s="5">
        <v>0</v>
      </c>
      <c r="R51" s="10">
        <f t="shared" si="9"/>
        <v>0</v>
      </c>
      <c r="S51" s="17">
        <f t="shared" si="10"/>
        <v>0</v>
      </c>
      <c r="T51" s="11">
        <f t="shared" si="11"/>
        <v>0</v>
      </c>
    </row>
    <row r="52" spans="1:20" ht="15">
      <c r="A52" s="14"/>
      <c r="B52" s="14"/>
      <c r="C52" s="14"/>
      <c r="D52" s="3">
        <v>0</v>
      </c>
      <c r="E52" s="4">
        <f t="shared" si="8"/>
        <v>0</v>
      </c>
      <c r="F52" s="5">
        <v>0</v>
      </c>
      <c r="G52" s="5">
        <v>0</v>
      </c>
      <c r="H52" s="5">
        <v>0</v>
      </c>
      <c r="I52" s="5">
        <v>0</v>
      </c>
      <c r="J52" s="5">
        <v>0</v>
      </c>
      <c r="K52" s="5">
        <v>0</v>
      </c>
      <c r="L52" s="5">
        <v>0</v>
      </c>
      <c r="M52" s="5">
        <v>0</v>
      </c>
      <c r="N52" s="5">
        <v>0</v>
      </c>
      <c r="O52" s="5">
        <v>0</v>
      </c>
      <c r="P52" s="5">
        <v>0</v>
      </c>
      <c r="Q52" s="5">
        <v>0</v>
      </c>
      <c r="R52" s="10">
        <f t="shared" si="9"/>
        <v>0</v>
      </c>
      <c r="S52" s="17">
        <f t="shared" si="10"/>
        <v>0</v>
      </c>
      <c r="T52" s="11">
        <f t="shared" si="11"/>
        <v>0</v>
      </c>
    </row>
    <row r="53" spans="1:20" ht="15">
      <c r="A53" s="14"/>
      <c r="B53" s="14"/>
      <c r="C53" s="14"/>
      <c r="D53" s="3">
        <v>0</v>
      </c>
      <c r="E53" s="4">
        <f t="shared" si="8"/>
        <v>0</v>
      </c>
      <c r="F53" s="5">
        <v>0</v>
      </c>
      <c r="G53" s="5">
        <v>0</v>
      </c>
      <c r="H53" s="5">
        <v>0</v>
      </c>
      <c r="I53" s="5">
        <v>0</v>
      </c>
      <c r="J53" s="5">
        <v>0</v>
      </c>
      <c r="K53" s="5">
        <v>0</v>
      </c>
      <c r="L53" s="5">
        <v>0</v>
      </c>
      <c r="M53" s="5">
        <v>0</v>
      </c>
      <c r="N53" s="5">
        <v>0</v>
      </c>
      <c r="O53" s="5">
        <v>0</v>
      </c>
      <c r="P53" s="5">
        <v>0</v>
      </c>
      <c r="Q53" s="5">
        <v>0</v>
      </c>
      <c r="R53" s="10">
        <f t="shared" si="9"/>
        <v>0</v>
      </c>
      <c r="S53" s="17">
        <f t="shared" si="10"/>
        <v>0</v>
      </c>
      <c r="T53" s="11">
        <f t="shared" si="11"/>
        <v>0</v>
      </c>
    </row>
    <row r="54" spans="1:20" ht="15">
      <c r="A54" s="14"/>
      <c r="B54" s="14"/>
      <c r="C54" s="14"/>
      <c r="D54" s="3">
        <v>0</v>
      </c>
      <c r="E54" s="4">
        <f t="shared" si="8"/>
        <v>0</v>
      </c>
      <c r="F54" s="5">
        <v>0</v>
      </c>
      <c r="G54" s="5">
        <v>0</v>
      </c>
      <c r="H54" s="5">
        <v>0</v>
      </c>
      <c r="I54" s="5">
        <v>0</v>
      </c>
      <c r="J54" s="5">
        <v>0</v>
      </c>
      <c r="K54" s="5">
        <v>0</v>
      </c>
      <c r="L54" s="5">
        <v>0</v>
      </c>
      <c r="M54" s="5">
        <v>0</v>
      </c>
      <c r="N54" s="5">
        <v>0</v>
      </c>
      <c r="O54" s="5">
        <v>0</v>
      </c>
      <c r="P54" s="5">
        <v>0</v>
      </c>
      <c r="Q54" s="5">
        <v>0</v>
      </c>
      <c r="R54" s="10">
        <f t="shared" si="9"/>
        <v>0</v>
      </c>
      <c r="S54" s="17">
        <f t="shared" si="10"/>
        <v>0</v>
      </c>
      <c r="T54" s="11">
        <f t="shared" si="11"/>
        <v>0</v>
      </c>
    </row>
    <row r="55" spans="1:20" ht="15">
      <c r="A55" s="14"/>
      <c r="B55" s="14"/>
      <c r="C55" s="14"/>
      <c r="D55" s="3">
        <v>0</v>
      </c>
      <c r="E55" s="4">
        <f t="shared" si="8"/>
        <v>0</v>
      </c>
      <c r="F55" s="5">
        <v>0</v>
      </c>
      <c r="G55" s="5">
        <v>0</v>
      </c>
      <c r="H55" s="5">
        <v>0</v>
      </c>
      <c r="I55" s="5">
        <v>0</v>
      </c>
      <c r="J55" s="5">
        <v>0</v>
      </c>
      <c r="K55" s="5">
        <v>0</v>
      </c>
      <c r="L55" s="5">
        <v>0</v>
      </c>
      <c r="M55" s="5">
        <v>0</v>
      </c>
      <c r="N55" s="5">
        <v>0</v>
      </c>
      <c r="O55" s="5">
        <v>0</v>
      </c>
      <c r="P55" s="5">
        <v>0</v>
      </c>
      <c r="Q55" s="5">
        <v>0</v>
      </c>
      <c r="R55" s="10">
        <f t="shared" si="9"/>
        <v>0</v>
      </c>
      <c r="S55" s="17">
        <f t="shared" si="10"/>
        <v>0</v>
      </c>
      <c r="T55" s="11">
        <f t="shared" si="11"/>
        <v>0</v>
      </c>
    </row>
    <row r="56" spans="1:20" ht="15">
      <c r="A56" s="14"/>
      <c r="B56" s="14"/>
      <c r="C56" s="14"/>
      <c r="D56" s="3">
        <v>0</v>
      </c>
      <c r="E56" s="4">
        <f t="shared" si="8"/>
        <v>0</v>
      </c>
      <c r="F56" s="5">
        <v>0</v>
      </c>
      <c r="G56" s="5">
        <v>0</v>
      </c>
      <c r="H56" s="5">
        <v>0</v>
      </c>
      <c r="I56" s="5">
        <v>0</v>
      </c>
      <c r="J56" s="5">
        <v>0</v>
      </c>
      <c r="K56" s="5">
        <v>0</v>
      </c>
      <c r="L56" s="5">
        <v>0</v>
      </c>
      <c r="M56" s="5">
        <v>0</v>
      </c>
      <c r="N56" s="5">
        <v>0</v>
      </c>
      <c r="O56" s="5">
        <v>0</v>
      </c>
      <c r="P56" s="5">
        <v>0</v>
      </c>
      <c r="Q56" s="5">
        <v>0</v>
      </c>
      <c r="R56" s="10">
        <f t="shared" si="9"/>
        <v>0</v>
      </c>
      <c r="S56" s="17">
        <f t="shared" si="10"/>
        <v>0</v>
      </c>
      <c r="T56" s="11">
        <f t="shared" si="11"/>
        <v>0</v>
      </c>
    </row>
    <row r="57" spans="1:20" ht="15">
      <c r="A57" s="14"/>
      <c r="B57" s="14"/>
      <c r="C57" s="14"/>
      <c r="D57" s="3">
        <v>0</v>
      </c>
      <c r="E57" s="4">
        <f t="shared" si="8"/>
        <v>0</v>
      </c>
      <c r="F57" s="5">
        <v>0</v>
      </c>
      <c r="G57" s="5">
        <v>0</v>
      </c>
      <c r="H57" s="5">
        <v>0</v>
      </c>
      <c r="I57" s="5">
        <v>0</v>
      </c>
      <c r="J57" s="5">
        <v>0</v>
      </c>
      <c r="K57" s="5">
        <v>0</v>
      </c>
      <c r="L57" s="5">
        <v>0</v>
      </c>
      <c r="M57" s="5">
        <v>0</v>
      </c>
      <c r="N57" s="5">
        <v>0</v>
      </c>
      <c r="O57" s="5">
        <v>0</v>
      </c>
      <c r="P57" s="5">
        <v>0</v>
      </c>
      <c r="Q57" s="5">
        <v>0</v>
      </c>
      <c r="R57" s="10">
        <f t="shared" si="9"/>
        <v>0</v>
      </c>
      <c r="S57" s="17">
        <f t="shared" si="10"/>
        <v>0</v>
      </c>
      <c r="T57" s="11">
        <f t="shared" si="11"/>
        <v>0</v>
      </c>
    </row>
    <row r="58" spans="1:20" ht="15">
      <c r="A58" s="14"/>
      <c r="B58" s="14"/>
      <c r="C58" s="14"/>
      <c r="D58" s="3">
        <v>0</v>
      </c>
      <c r="E58" s="4">
        <f t="shared" si="8"/>
        <v>0</v>
      </c>
      <c r="F58" s="5">
        <v>0</v>
      </c>
      <c r="G58" s="5">
        <v>0</v>
      </c>
      <c r="H58" s="5">
        <v>0</v>
      </c>
      <c r="I58" s="5">
        <v>0</v>
      </c>
      <c r="J58" s="5">
        <v>0</v>
      </c>
      <c r="K58" s="5">
        <v>0</v>
      </c>
      <c r="L58" s="5">
        <v>0</v>
      </c>
      <c r="M58" s="5">
        <v>0</v>
      </c>
      <c r="N58" s="5">
        <v>0</v>
      </c>
      <c r="O58" s="5">
        <v>0</v>
      </c>
      <c r="P58" s="5">
        <v>0</v>
      </c>
      <c r="Q58" s="5">
        <v>0</v>
      </c>
      <c r="R58" s="10">
        <f t="shared" si="9"/>
        <v>0</v>
      </c>
      <c r="S58" s="17">
        <f t="shared" si="10"/>
        <v>0</v>
      </c>
      <c r="T58" s="11">
        <f t="shared" si="11"/>
        <v>0</v>
      </c>
    </row>
    <row r="59" spans="1:20" ht="15">
      <c r="A59" s="14"/>
      <c r="B59" s="14"/>
      <c r="C59" s="14"/>
      <c r="D59" s="3">
        <v>0</v>
      </c>
      <c r="E59" s="4">
        <f t="shared" si="8"/>
        <v>0</v>
      </c>
      <c r="F59" s="5">
        <v>0</v>
      </c>
      <c r="G59" s="5">
        <v>0</v>
      </c>
      <c r="H59" s="5">
        <v>0</v>
      </c>
      <c r="I59" s="5">
        <v>0</v>
      </c>
      <c r="J59" s="5">
        <v>0</v>
      </c>
      <c r="K59" s="5">
        <v>0</v>
      </c>
      <c r="L59" s="5">
        <v>0</v>
      </c>
      <c r="M59" s="5">
        <v>0</v>
      </c>
      <c r="N59" s="5">
        <v>0</v>
      </c>
      <c r="O59" s="5">
        <v>0</v>
      </c>
      <c r="P59" s="5">
        <v>0</v>
      </c>
      <c r="Q59" s="5">
        <v>0</v>
      </c>
      <c r="R59" s="10">
        <f t="shared" si="9"/>
        <v>0</v>
      </c>
      <c r="S59" s="17">
        <f t="shared" si="10"/>
        <v>0</v>
      </c>
      <c r="T59" s="11">
        <f t="shared" si="11"/>
        <v>0</v>
      </c>
    </row>
    <row r="60" spans="1:20" ht="15">
      <c r="A60" s="14"/>
      <c r="B60" s="14"/>
      <c r="C60" s="14"/>
      <c r="D60" s="3">
        <v>0</v>
      </c>
      <c r="E60" s="4">
        <f t="shared" si="8"/>
        <v>0</v>
      </c>
      <c r="F60" s="5">
        <v>0</v>
      </c>
      <c r="G60" s="5">
        <v>0</v>
      </c>
      <c r="H60" s="5">
        <v>0</v>
      </c>
      <c r="I60" s="5">
        <v>0</v>
      </c>
      <c r="J60" s="5">
        <v>0</v>
      </c>
      <c r="K60" s="5">
        <v>0</v>
      </c>
      <c r="L60" s="5">
        <v>0</v>
      </c>
      <c r="M60" s="5">
        <v>0</v>
      </c>
      <c r="N60" s="5">
        <v>0</v>
      </c>
      <c r="O60" s="5">
        <v>0</v>
      </c>
      <c r="P60" s="5">
        <v>0</v>
      </c>
      <c r="Q60" s="5">
        <v>0</v>
      </c>
      <c r="R60" s="10">
        <f t="shared" si="9"/>
        <v>0</v>
      </c>
      <c r="S60" s="17">
        <f t="shared" si="10"/>
        <v>0</v>
      </c>
      <c r="T60" s="11">
        <f t="shared" si="11"/>
        <v>0</v>
      </c>
    </row>
    <row r="61" spans="1:20" ht="15">
      <c r="A61" s="14"/>
      <c r="B61" s="14"/>
      <c r="C61" s="14"/>
      <c r="D61" s="3">
        <v>0</v>
      </c>
      <c r="E61" s="4">
        <f t="shared" si="8"/>
        <v>0</v>
      </c>
      <c r="F61" s="5">
        <v>0</v>
      </c>
      <c r="G61" s="5">
        <v>0</v>
      </c>
      <c r="H61" s="5">
        <v>0</v>
      </c>
      <c r="I61" s="5">
        <v>0</v>
      </c>
      <c r="J61" s="5">
        <v>0</v>
      </c>
      <c r="K61" s="5">
        <v>0</v>
      </c>
      <c r="L61" s="5">
        <v>0</v>
      </c>
      <c r="M61" s="5">
        <v>0</v>
      </c>
      <c r="N61" s="5">
        <v>0</v>
      </c>
      <c r="O61" s="5">
        <v>0</v>
      </c>
      <c r="P61" s="5">
        <v>0</v>
      </c>
      <c r="Q61" s="5">
        <v>0</v>
      </c>
      <c r="R61" s="10">
        <f t="shared" si="9"/>
        <v>0</v>
      </c>
      <c r="S61" s="17">
        <f t="shared" si="10"/>
        <v>0</v>
      </c>
      <c r="T61" s="11">
        <f t="shared" si="11"/>
        <v>0</v>
      </c>
    </row>
    <row r="62" spans="1:20" ht="15">
      <c r="A62" s="14"/>
      <c r="B62" s="14"/>
      <c r="C62" s="14"/>
      <c r="D62" s="3">
        <v>0</v>
      </c>
      <c r="E62" s="4">
        <f t="shared" si="8"/>
        <v>0</v>
      </c>
      <c r="F62" s="5">
        <v>0</v>
      </c>
      <c r="G62" s="5">
        <v>0</v>
      </c>
      <c r="H62" s="5">
        <v>0</v>
      </c>
      <c r="I62" s="5">
        <v>0</v>
      </c>
      <c r="J62" s="5">
        <v>0</v>
      </c>
      <c r="K62" s="5">
        <v>0</v>
      </c>
      <c r="L62" s="5">
        <v>0</v>
      </c>
      <c r="M62" s="5">
        <v>0</v>
      </c>
      <c r="N62" s="5">
        <v>0</v>
      </c>
      <c r="O62" s="5">
        <v>0</v>
      </c>
      <c r="P62" s="5">
        <v>0</v>
      </c>
      <c r="Q62" s="5">
        <v>0</v>
      </c>
      <c r="R62" s="10">
        <f t="shared" si="9"/>
        <v>0</v>
      </c>
      <c r="S62" s="17">
        <f t="shared" si="10"/>
        <v>0</v>
      </c>
      <c r="T62" s="11">
        <f t="shared" si="11"/>
        <v>0</v>
      </c>
    </row>
    <row r="63" spans="1:20" ht="15">
      <c r="A63" s="14"/>
      <c r="B63" s="14"/>
      <c r="C63" s="14"/>
      <c r="D63" s="3">
        <v>0</v>
      </c>
      <c r="E63" s="4">
        <f t="shared" si="8"/>
        <v>0</v>
      </c>
      <c r="F63" s="5">
        <v>0</v>
      </c>
      <c r="G63" s="5">
        <v>0</v>
      </c>
      <c r="H63" s="5">
        <v>0</v>
      </c>
      <c r="I63" s="5">
        <v>0</v>
      </c>
      <c r="J63" s="5">
        <v>0</v>
      </c>
      <c r="K63" s="5">
        <v>0</v>
      </c>
      <c r="L63" s="5">
        <v>0</v>
      </c>
      <c r="M63" s="5">
        <v>0</v>
      </c>
      <c r="N63" s="5">
        <v>0</v>
      </c>
      <c r="O63" s="5">
        <v>0</v>
      </c>
      <c r="P63" s="5">
        <v>0</v>
      </c>
      <c r="Q63" s="5">
        <v>0</v>
      </c>
      <c r="R63" s="10">
        <f t="shared" si="9"/>
        <v>0</v>
      </c>
      <c r="S63" s="17">
        <f t="shared" si="10"/>
        <v>0</v>
      </c>
      <c r="T63" s="11">
        <f t="shared" si="11"/>
        <v>0</v>
      </c>
    </row>
    <row r="64" spans="1:20" ht="15">
      <c r="A64" s="14"/>
      <c r="B64" s="14"/>
      <c r="C64" s="14"/>
      <c r="D64" s="3">
        <v>0</v>
      </c>
      <c r="E64" s="4">
        <f t="shared" si="8"/>
        <v>0</v>
      </c>
      <c r="F64" s="5">
        <v>0</v>
      </c>
      <c r="G64" s="5">
        <v>0</v>
      </c>
      <c r="H64" s="5">
        <v>0</v>
      </c>
      <c r="I64" s="5">
        <v>0</v>
      </c>
      <c r="J64" s="5">
        <v>0</v>
      </c>
      <c r="K64" s="5">
        <v>0</v>
      </c>
      <c r="L64" s="5">
        <v>0</v>
      </c>
      <c r="M64" s="5">
        <v>0</v>
      </c>
      <c r="N64" s="5">
        <v>0</v>
      </c>
      <c r="O64" s="5">
        <v>0</v>
      </c>
      <c r="P64" s="5">
        <v>0</v>
      </c>
      <c r="Q64" s="5">
        <v>0</v>
      </c>
      <c r="R64" s="10">
        <f t="shared" si="9"/>
        <v>0</v>
      </c>
      <c r="S64" s="17">
        <f t="shared" si="10"/>
        <v>0</v>
      </c>
      <c r="T64" s="11">
        <f t="shared" si="11"/>
        <v>0</v>
      </c>
    </row>
    <row r="65" spans="1:20" ht="15">
      <c r="A65" s="14"/>
      <c r="B65" s="14"/>
      <c r="C65" s="14"/>
      <c r="D65" s="3">
        <v>0</v>
      </c>
      <c r="E65" s="4">
        <f t="shared" si="8"/>
        <v>0</v>
      </c>
      <c r="F65" s="5">
        <v>0</v>
      </c>
      <c r="G65" s="5">
        <v>0</v>
      </c>
      <c r="H65" s="5">
        <v>0</v>
      </c>
      <c r="I65" s="5">
        <v>0</v>
      </c>
      <c r="J65" s="5">
        <v>0</v>
      </c>
      <c r="K65" s="5">
        <v>0</v>
      </c>
      <c r="L65" s="5">
        <v>0</v>
      </c>
      <c r="M65" s="5">
        <v>0</v>
      </c>
      <c r="N65" s="5">
        <v>0</v>
      </c>
      <c r="O65" s="5">
        <v>0</v>
      </c>
      <c r="P65" s="5">
        <v>0</v>
      </c>
      <c r="Q65" s="5">
        <v>0</v>
      </c>
      <c r="R65" s="10">
        <f aca="true" t="shared" si="12" ref="R65:R114">SUM(F65:Q65)</f>
        <v>0</v>
      </c>
      <c r="S65" s="17">
        <f aca="true" t="shared" si="13" ref="S65:S114">IF(D65=0,0,+R65/D65)</f>
        <v>0</v>
      </c>
      <c r="T65" s="11">
        <f aca="true" t="shared" si="14" ref="T65:T114">IF(COUNT(F65:Q65)*(D65/12)-R65&lt;0,"",COUNT(F65:Q65)*(D65/12)-R65)</f>
        <v>0</v>
      </c>
    </row>
    <row r="66" spans="1:20" ht="15">
      <c r="A66" s="14"/>
      <c r="B66" s="14"/>
      <c r="C66" s="14"/>
      <c r="D66" s="3">
        <v>0</v>
      </c>
      <c r="E66" s="4">
        <f aca="true" t="shared" si="15" ref="E66:E114">D66/12</f>
        <v>0</v>
      </c>
      <c r="F66" s="5">
        <v>0</v>
      </c>
      <c r="G66" s="5">
        <v>0</v>
      </c>
      <c r="H66" s="5">
        <v>0</v>
      </c>
      <c r="I66" s="5">
        <v>0</v>
      </c>
      <c r="J66" s="5">
        <v>0</v>
      </c>
      <c r="K66" s="5">
        <v>0</v>
      </c>
      <c r="L66" s="5">
        <v>0</v>
      </c>
      <c r="M66" s="5">
        <v>0</v>
      </c>
      <c r="N66" s="5">
        <v>0</v>
      </c>
      <c r="O66" s="5">
        <v>0</v>
      </c>
      <c r="P66" s="5">
        <v>0</v>
      </c>
      <c r="Q66" s="5">
        <v>0</v>
      </c>
      <c r="R66" s="10">
        <f t="shared" si="12"/>
        <v>0</v>
      </c>
      <c r="S66" s="17">
        <f t="shared" si="13"/>
        <v>0</v>
      </c>
      <c r="T66" s="11">
        <f t="shared" si="14"/>
        <v>0</v>
      </c>
    </row>
    <row r="67" spans="1:20" ht="15">
      <c r="A67" s="14"/>
      <c r="B67" s="14"/>
      <c r="C67" s="14"/>
      <c r="D67" s="3">
        <v>0</v>
      </c>
      <c r="E67" s="4">
        <f t="shared" si="15"/>
        <v>0</v>
      </c>
      <c r="F67" s="5">
        <v>0</v>
      </c>
      <c r="G67" s="5">
        <v>0</v>
      </c>
      <c r="H67" s="5">
        <v>0</v>
      </c>
      <c r="I67" s="5">
        <v>0</v>
      </c>
      <c r="J67" s="5">
        <v>0</v>
      </c>
      <c r="K67" s="5">
        <v>0</v>
      </c>
      <c r="L67" s="5">
        <v>0</v>
      </c>
      <c r="M67" s="5">
        <v>0</v>
      </c>
      <c r="N67" s="5">
        <v>0</v>
      </c>
      <c r="O67" s="5">
        <v>0</v>
      </c>
      <c r="P67" s="5">
        <v>0</v>
      </c>
      <c r="Q67" s="5">
        <v>0</v>
      </c>
      <c r="R67" s="10">
        <f t="shared" si="12"/>
        <v>0</v>
      </c>
      <c r="S67" s="17">
        <f t="shared" si="13"/>
        <v>0</v>
      </c>
      <c r="T67" s="11">
        <f t="shared" si="14"/>
        <v>0</v>
      </c>
    </row>
    <row r="68" spans="1:20" ht="15">
      <c r="A68" s="14"/>
      <c r="B68" s="14"/>
      <c r="C68" s="14"/>
      <c r="D68" s="3">
        <v>0</v>
      </c>
      <c r="E68" s="4">
        <f t="shared" si="15"/>
        <v>0</v>
      </c>
      <c r="F68" s="5">
        <v>0</v>
      </c>
      <c r="G68" s="5">
        <v>0</v>
      </c>
      <c r="H68" s="5">
        <v>0</v>
      </c>
      <c r="I68" s="5">
        <v>0</v>
      </c>
      <c r="J68" s="5">
        <v>0</v>
      </c>
      <c r="K68" s="5">
        <v>0</v>
      </c>
      <c r="L68" s="5">
        <v>0</v>
      </c>
      <c r="M68" s="5">
        <v>0</v>
      </c>
      <c r="N68" s="5">
        <v>0</v>
      </c>
      <c r="O68" s="5">
        <v>0</v>
      </c>
      <c r="P68" s="5">
        <v>0</v>
      </c>
      <c r="Q68" s="5">
        <v>0</v>
      </c>
      <c r="R68" s="10">
        <f t="shared" si="12"/>
        <v>0</v>
      </c>
      <c r="S68" s="17">
        <f t="shared" si="13"/>
        <v>0</v>
      </c>
      <c r="T68" s="11">
        <f t="shared" si="14"/>
        <v>0</v>
      </c>
    </row>
    <row r="69" spans="1:20" ht="15">
      <c r="A69" s="14"/>
      <c r="B69" s="14"/>
      <c r="C69" s="14"/>
      <c r="D69" s="3">
        <v>0</v>
      </c>
      <c r="E69" s="4">
        <f t="shared" si="15"/>
        <v>0</v>
      </c>
      <c r="F69" s="5">
        <v>0</v>
      </c>
      <c r="G69" s="5">
        <v>0</v>
      </c>
      <c r="H69" s="5">
        <v>0</v>
      </c>
      <c r="I69" s="5">
        <v>0</v>
      </c>
      <c r="J69" s="5">
        <v>0</v>
      </c>
      <c r="K69" s="5">
        <v>0</v>
      </c>
      <c r="L69" s="5">
        <v>0</v>
      </c>
      <c r="M69" s="5">
        <v>0</v>
      </c>
      <c r="N69" s="5">
        <v>0</v>
      </c>
      <c r="O69" s="5">
        <v>0</v>
      </c>
      <c r="P69" s="5">
        <v>0</v>
      </c>
      <c r="Q69" s="5">
        <v>0</v>
      </c>
      <c r="R69" s="10">
        <f t="shared" si="12"/>
        <v>0</v>
      </c>
      <c r="S69" s="17">
        <f t="shared" si="13"/>
        <v>0</v>
      </c>
      <c r="T69" s="11">
        <f t="shared" si="14"/>
        <v>0</v>
      </c>
    </row>
    <row r="70" spans="1:20" ht="15">
      <c r="A70" s="14"/>
      <c r="B70" s="14"/>
      <c r="C70" s="14"/>
      <c r="D70" s="3">
        <v>0</v>
      </c>
      <c r="E70" s="4">
        <f t="shared" si="15"/>
        <v>0</v>
      </c>
      <c r="F70" s="5">
        <v>0</v>
      </c>
      <c r="G70" s="5">
        <v>0</v>
      </c>
      <c r="H70" s="5">
        <v>0</v>
      </c>
      <c r="I70" s="5">
        <v>0</v>
      </c>
      <c r="J70" s="5">
        <v>0</v>
      </c>
      <c r="K70" s="5">
        <v>0</v>
      </c>
      <c r="L70" s="5">
        <v>0</v>
      </c>
      <c r="M70" s="5">
        <v>0</v>
      </c>
      <c r="N70" s="5">
        <v>0</v>
      </c>
      <c r="O70" s="5">
        <v>0</v>
      </c>
      <c r="P70" s="5">
        <v>0</v>
      </c>
      <c r="Q70" s="5">
        <v>0</v>
      </c>
      <c r="R70" s="10">
        <f t="shared" si="12"/>
        <v>0</v>
      </c>
      <c r="S70" s="17">
        <f t="shared" si="13"/>
        <v>0</v>
      </c>
      <c r="T70" s="11">
        <f t="shared" si="14"/>
        <v>0</v>
      </c>
    </row>
    <row r="71" spans="1:20" ht="15">
      <c r="A71" s="14"/>
      <c r="B71" s="14"/>
      <c r="C71" s="14"/>
      <c r="D71" s="3">
        <v>0</v>
      </c>
      <c r="E71" s="4">
        <f t="shared" si="15"/>
        <v>0</v>
      </c>
      <c r="F71" s="5">
        <v>0</v>
      </c>
      <c r="G71" s="5">
        <v>0</v>
      </c>
      <c r="H71" s="5">
        <v>0</v>
      </c>
      <c r="I71" s="5">
        <v>0</v>
      </c>
      <c r="J71" s="5">
        <v>0</v>
      </c>
      <c r="K71" s="5">
        <v>0</v>
      </c>
      <c r="L71" s="5">
        <v>0</v>
      </c>
      <c r="M71" s="5">
        <v>0</v>
      </c>
      <c r="N71" s="5">
        <v>0</v>
      </c>
      <c r="O71" s="5">
        <v>0</v>
      </c>
      <c r="P71" s="5">
        <v>0</v>
      </c>
      <c r="Q71" s="5">
        <v>0</v>
      </c>
      <c r="R71" s="10">
        <f t="shared" si="12"/>
        <v>0</v>
      </c>
      <c r="S71" s="17">
        <f t="shared" si="13"/>
        <v>0</v>
      </c>
      <c r="T71" s="11">
        <f t="shared" si="14"/>
        <v>0</v>
      </c>
    </row>
    <row r="72" spans="1:20" ht="15">
      <c r="A72" s="14"/>
      <c r="B72" s="14"/>
      <c r="C72" s="14"/>
      <c r="D72" s="3">
        <v>0</v>
      </c>
      <c r="E72" s="4">
        <f t="shared" si="15"/>
        <v>0</v>
      </c>
      <c r="F72" s="5">
        <v>0</v>
      </c>
      <c r="G72" s="5">
        <v>0</v>
      </c>
      <c r="H72" s="5">
        <v>0</v>
      </c>
      <c r="I72" s="5">
        <v>0</v>
      </c>
      <c r="J72" s="5">
        <v>0</v>
      </c>
      <c r="K72" s="5">
        <v>0</v>
      </c>
      <c r="L72" s="5">
        <v>0</v>
      </c>
      <c r="M72" s="5">
        <v>0</v>
      </c>
      <c r="N72" s="5">
        <v>0</v>
      </c>
      <c r="O72" s="5">
        <v>0</v>
      </c>
      <c r="P72" s="5">
        <v>0</v>
      </c>
      <c r="Q72" s="5">
        <v>0</v>
      </c>
      <c r="R72" s="10">
        <f t="shared" si="12"/>
        <v>0</v>
      </c>
      <c r="S72" s="17">
        <f t="shared" si="13"/>
        <v>0</v>
      </c>
      <c r="T72" s="11">
        <f t="shared" si="14"/>
        <v>0</v>
      </c>
    </row>
    <row r="73" spans="1:20" ht="15">
      <c r="A73" s="14"/>
      <c r="B73" s="14"/>
      <c r="C73" s="14"/>
      <c r="D73" s="3">
        <v>0</v>
      </c>
      <c r="E73" s="4">
        <f t="shared" si="15"/>
        <v>0</v>
      </c>
      <c r="F73" s="5">
        <v>0</v>
      </c>
      <c r="G73" s="5">
        <v>0</v>
      </c>
      <c r="H73" s="5">
        <v>0</v>
      </c>
      <c r="I73" s="5">
        <v>0</v>
      </c>
      <c r="J73" s="5">
        <v>0</v>
      </c>
      <c r="K73" s="5">
        <v>0</v>
      </c>
      <c r="L73" s="5">
        <v>0</v>
      </c>
      <c r="M73" s="5">
        <v>0</v>
      </c>
      <c r="N73" s="5">
        <v>0</v>
      </c>
      <c r="O73" s="5">
        <v>0</v>
      </c>
      <c r="P73" s="5">
        <v>0</v>
      </c>
      <c r="Q73" s="5">
        <v>0</v>
      </c>
      <c r="R73" s="10">
        <f t="shared" si="12"/>
        <v>0</v>
      </c>
      <c r="S73" s="17">
        <f t="shared" si="13"/>
        <v>0</v>
      </c>
      <c r="T73" s="11">
        <f t="shared" si="14"/>
        <v>0</v>
      </c>
    </row>
    <row r="74" spans="1:20" ht="15">
      <c r="A74" s="14"/>
      <c r="B74" s="14"/>
      <c r="C74" s="14"/>
      <c r="D74" s="3">
        <v>0</v>
      </c>
      <c r="E74" s="4">
        <f t="shared" si="15"/>
        <v>0</v>
      </c>
      <c r="F74" s="5">
        <v>0</v>
      </c>
      <c r="G74" s="5">
        <v>0</v>
      </c>
      <c r="H74" s="5">
        <v>0</v>
      </c>
      <c r="I74" s="5">
        <v>0</v>
      </c>
      <c r="J74" s="5">
        <v>0</v>
      </c>
      <c r="K74" s="5">
        <v>0</v>
      </c>
      <c r="L74" s="5">
        <v>0</v>
      </c>
      <c r="M74" s="5">
        <v>0</v>
      </c>
      <c r="N74" s="5">
        <v>0</v>
      </c>
      <c r="O74" s="5">
        <v>0</v>
      </c>
      <c r="P74" s="5">
        <v>0</v>
      </c>
      <c r="Q74" s="5">
        <v>0</v>
      </c>
      <c r="R74" s="10">
        <f t="shared" si="12"/>
        <v>0</v>
      </c>
      <c r="S74" s="17">
        <f t="shared" si="13"/>
        <v>0</v>
      </c>
      <c r="T74" s="11">
        <f t="shared" si="14"/>
        <v>0</v>
      </c>
    </row>
    <row r="75" spans="1:20" ht="15">
      <c r="A75" s="14"/>
      <c r="B75" s="14"/>
      <c r="C75" s="14"/>
      <c r="D75" s="3">
        <v>0</v>
      </c>
      <c r="E75" s="4">
        <f t="shared" si="15"/>
        <v>0</v>
      </c>
      <c r="F75" s="5">
        <v>0</v>
      </c>
      <c r="G75" s="5">
        <v>0</v>
      </c>
      <c r="H75" s="5">
        <v>0</v>
      </c>
      <c r="I75" s="5">
        <v>0</v>
      </c>
      <c r="J75" s="5">
        <v>0</v>
      </c>
      <c r="K75" s="5">
        <v>0</v>
      </c>
      <c r="L75" s="5">
        <v>0</v>
      </c>
      <c r="M75" s="5">
        <v>0</v>
      </c>
      <c r="N75" s="5">
        <v>0</v>
      </c>
      <c r="O75" s="5">
        <v>0</v>
      </c>
      <c r="P75" s="5">
        <v>0</v>
      </c>
      <c r="Q75" s="5">
        <v>0</v>
      </c>
      <c r="R75" s="10">
        <f t="shared" si="12"/>
        <v>0</v>
      </c>
      <c r="S75" s="17">
        <f t="shared" si="13"/>
        <v>0</v>
      </c>
      <c r="T75" s="11">
        <f t="shared" si="14"/>
        <v>0</v>
      </c>
    </row>
    <row r="76" spans="1:20" ht="15">
      <c r="A76" s="14"/>
      <c r="B76" s="14"/>
      <c r="C76" s="14"/>
      <c r="D76" s="3">
        <v>0</v>
      </c>
      <c r="E76" s="4">
        <f t="shared" si="15"/>
        <v>0</v>
      </c>
      <c r="F76" s="5">
        <v>0</v>
      </c>
      <c r="G76" s="5">
        <v>0</v>
      </c>
      <c r="H76" s="5">
        <v>0</v>
      </c>
      <c r="I76" s="5">
        <v>0</v>
      </c>
      <c r="J76" s="5">
        <v>0</v>
      </c>
      <c r="K76" s="5">
        <v>0</v>
      </c>
      <c r="L76" s="5">
        <v>0</v>
      </c>
      <c r="M76" s="5">
        <v>0</v>
      </c>
      <c r="N76" s="5">
        <v>0</v>
      </c>
      <c r="O76" s="5">
        <v>0</v>
      </c>
      <c r="P76" s="5">
        <v>0</v>
      </c>
      <c r="Q76" s="5">
        <v>0</v>
      </c>
      <c r="R76" s="10">
        <f t="shared" si="12"/>
        <v>0</v>
      </c>
      <c r="S76" s="17">
        <f t="shared" si="13"/>
        <v>0</v>
      </c>
      <c r="T76" s="11">
        <f t="shared" si="14"/>
        <v>0</v>
      </c>
    </row>
    <row r="77" spans="1:20" ht="15">
      <c r="A77" s="14"/>
      <c r="B77" s="14"/>
      <c r="C77" s="14"/>
      <c r="D77" s="3">
        <v>0</v>
      </c>
      <c r="E77" s="4">
        <f t="shared" si="15"/>
        <v>0</v>
      </c>
      <c r="F77" s="5">
        <v>0</v>
      </c>
      <c r="G77" s="5">
        <v>0</v>
      </c>
      <c r="H77" s="5">
        <v>0</v>
      </c>
      <c r="I77" s="5">
        <v>0</v>
      </c>
      <c r="J77" s="5">
        <v>0</v>
      </c>
      <c r="K77" s="5">
        <v>0</v>
      </c>
      <c r="L77" s="5">
        <v>0</v>
      </c>
      <c r="M77" s="5">
        <v>0</v>
      </c>
      <c r="N77" s="5">
        <v>0</v>
      </c>
      <c r="O77" s="5">
        <v>0</v>
      </c>
      <c r="P77" s="5">
        <v>0</v>
      </c>
      <c r="Q77" s="5">
        <v>0</v>
      </c>
      <c r="R77" s="10">
        <f t="shared" si="12"/>
        <v>0</v>
      </c>
      <c r="S77" s="17">
        <f t="shared" si="13"/>
        <v>0</v>
      </c>
      <c r="T77" s="11">
        <f t="shared" si="14"/>
        <v>0</v>
      </c>
    </row>
    <row r="78" spans="1:20" ht="15">
      <c r="A78" s="14"/>
      <c r="B78" s="14"/>
      <c r="C78" s="14"/>
      <c r="D78" s="3">
        <v>0</v>
      </c>
      <c r="E78" s="4">
        <f t="shared" si="15"/>
        <v>0</v>
      </c>
      <c r="F78" s="5">
        <v>0</v>
      </c>
      <c r="G78" s="5">
        <v>0</v>
      </c>
      <c r="H78" s="5">
        <v>0</v>
      </c>
      <c r="I78" s="5">
        <v>0</v>
      </c>
      <c r="J78" s="5">
        <v>0</v>
      </c>
      <c r="K78" s="5">
        <v>0</v>
      </c>
      <c r="L78" s="5">
        <v>0</v>
      </c>
      <c r="M78" s="5">
        <v>0</v>
      </c>
      <c r="N78" s="5">
        <v>0</v>
      </c>
      <c r="O78" s="5">
        <v>0</v>
      </c>
      <c r="P78" s="5">
        <v>0</v>
      </c>
      <c r="Q78" s="5">
        <v>0</v>
      </c>
      <c r="R78" s="10">
        <f t="shared" si="12"/>
        <v>0</v>
      </c>
      <c r="S78" s="17">
        <f t="shared" si="13"/>
        <v>0</v>
      </c>
      <c r="T78" s="11">
        <f t="shared" si="14"/>
        <v>0</v>
      </c>
    </row>
    <row r="79" spans="1:20" ht="15">
      <c r="A79" s="14"/>
      <c r="B79" s="14"/>
      <c r="C79" s="14"/>
      <c r="D79" s="3">
        <v>0</v>
      </c>
      <c r="E79" s="4">
        <f t="shared" si="15"/>
        <v>0</v>
      </c>
      <c r="F79" s="5">
        <v>0</v>
      </c>
      <c r="G79" s="5">
        <v>0</v>
      </c>
      <c r="H79" s="5">
        <v>0</v>
      </c>
      <c r="I79" s="5">
        <v>0</v>
      </c>
      <c r="J79" s="5">
        <v>0</v>
      </c>
      <c r="K79" s="5">
        <v>0</v>
      </c>
      <c r="L79" s="5">
        <v>0</v>
      </c>
      <c r="M79" s="5">
        <v>0</v>
      </c>
      <c r="N79" s="5">
        <v>0</v>
      </c>
      <c r="O79" s="5">
        <v>0</v>
      </c>
      <c r="P79" s="5">
        <v>0</v>
      </c>
      <c r="Q79" s="5">
        <v>0</v>
      </c>
      <c r="R79" s="10">
        <f t="shared" si="12"/>
        <v>0</v>
      </c>
      <c r="S79" s="17">
        <f t="shared" si="13"/>
        <v>0</v>
      </c>
      <c r="T79" s="11">
        <f t="shared" si="14"/>
        <v>0</v>
      </c>
    </row>
    <row r="80" spans="1:20" ht="15">
      <c r="A80" s="14"/>
      <c r="B80" s="14"/>
      <c r="C80" s="14"/>
      <c r="D80" s="3">
        <v>0</v>
      </c>
      <c r="E80" s="4">
        <f t="shared" si="15"/>
        <v>0</v>
      </c>
      <c r="F80" s="5">
        <v>0</v>
      </c>
      <c r="G80" s="5">
        <v>0</v>
      </c>
      <c r="H80" s="5">
        <v>0</v>
      </c>
      <c r="I80" s="5">
        <v>0</v>
      </c>
      <c r="J80" s="5">
        <v>0</v>
      </c>
      <c r="K80" s="5">
        <v>0</v>
      </c>
      <c r="L80" s="5">
        <v>0</v>
      </c>
      <c r="M80" s="5">
        <v>0</v>
      </c>
      <c r="N80" s="5">
        <v>0</v>
      </c>
      <c r="O80" s="5">
        <v>0</v>
      </c>
      <c r="P80" s="5">
        <v>0</v>
      </c>
      <c r="Q80" s="5">
        <v>0</v>
      </c>
      <c r="R80" s="10">
        <f t="shared" si="12"/>
        <v>0</v>
      </c>
      <c r="S80" s="17">
        <f t="shared" si="13"/>
        <v>0</v>
      </c>
      <c r="T80" s="11">
        <f t="shared" si="14"/>
        <v>0</v>
      </c>
    </row>
    <row r="81" spans="1:20" ht="15">
      <c r="A81" s="14"/>
      <c r="B81" s="14"/>
      <c r="C81" s="14"/>
      <c r="D81" s="3">
        <v>0</v>
      </c>
      <c r="E81" s="4">
        <f t="shared" si="15"/>
        <v>0</v>
      </c>
      <c r="F81" s="5">
        <v>0</v>
      </c>
      <c r="G81" s="5">
        <v>0</v>
      </c>
      <c r="H81" s="5">
        <v>0</v>
      </c>
      <c r="I81" s="5">
        <v>0</v>
      </c>
      <c r="J81" s="5">
        <v>0</v>
      </c>
      <c r="K81" s="5">
        <v>0</v>
      </c>
      <c r="L81" s="5">
        <v>0</v>
      </c>
      <c r="M81" s="5">
        <v>0</v>
      </c>
      <c r="N81" s="5">
        <v>0</v>
      </c>
      <c r="O81" s="5">
        <v>0</v>
      </c>
      <c r="P81" s="5">
        <v>0</v>
      </c>
      <c r="Q81" s="5">
        <v>0</v>
      </c>
      <c r="R81" s="10">
        <f t="shared" si="12"/>
        <v>0</v>
      </c>
      <c r="S81" s="17">
        <f t="shared" si="13"/>
        <v>0</v>
      </c>
      <c r="T81" s="11">
        <f t="shared" si="14"/>
        <v>0</v>
      </c>
    </row>
    <row r="82" spans="1:20" ht="15">
      <c r="A82" s="14"/>
      <c r="B82" s="14"/>
      <c r="C82" s="14"/>
      <c r="D82" s="3">
        <v>0</v>
      </c>
      <c r="E82" s="4">
        <f t="shared" si="15"/>
        <v>0</v>
      </c>
      <c r="F82" s="5">
        <v>0</v>
      </c>
      <c r="G82" s="5">
        <v>0</v>
      </c>
      <c r="H82" s="5">
        <v>0</v>
      </c>
      <c r="I82" s="5">
        <v>0</v>
      </c>
      <c r="J82" s="5">
        <v>0</v>
      </c>
      <c r="K82" s="5">
        <v>0</v>
      </c>
      <c r="L82" s="5">
        <v>0</v>
      </c>
      <c r="M82" s="5">
        <v>0</v>
      </c>
      <c r="N82" s="5">
        <v>0</v>
      </c>
      <c r="O82" s="5">
        <v>0</v>
      </c>
      <c r="P82" s="5">
        <v>0</v>
      </c>
      <c r="Q82" s="5">
        <v>0</v>
      </c>
      <c r="R82" s="10">
        <f t="shared" si="12"/>
        <v>0</v>
      </c>
      <c r="S82" s="17">
        <f t="shared" si="13"/>
        <v>0</v>
      </c>
      <c r="T82" s="11">
        <f t="shared" si="14"/>
        <v>0</v>
      </c>
    </row>
    <row r="83" spans="1:20" ht="15">
      <c r="A83" s="14"/>
      <c r="B83" s="14"/>
      <c r="C83" s="14"/>
      <c r="D83" s="3">
        <v>0</v>
      </c>
      <c r="E83" s="4">
        <f t="shared" si="15"/>
        <v>0</v>
      </c>
      <c r="F83" s="5">
        <v>0</v>
      </c>
      <c r="G83" s="5">
        <v>0</v>
      </c>
      <c r="H83" s="5">
        <v>0</v>
      </c>
      <c r="I83" s="5">
        <v>0</v>
      </c>
      <c r="J83" s="5">
        <v>0</v>
      </c>
      <c r="K83" s="5">
        <v>0</v>
      </c>
      <c r="L83" s="5">
        <v>0</v>
      </c>
      <c r="M83" s="5">
        <v>0</v>
      </c>
      <c r="N83" s="5">
        <v>0</v>
      </c>
      <c r="O83" s="5">
        <v>0</v>
      </c>
      <c r="P83" s="5">
        <v>0</v>
      </c>
      <c r="Q83" s="5">
        <v>0</v>
      </c>
      <c r="R83" s="10">
        <f t="shared" si="12"/>
        <v>0</v>
      </c>
      <c r="S83" s="17">
        <f t="shared" si="13"/>
        <v>0</v>
      </c>
      <c r="T83" s="11">
        <f t="shared" si="14"/>
        <v>0</v>
      </c>
    </row>
    <row r="84" spans="1:20" ht="15">
      <c r="A84" s="14"/>
      <c r="B84" s="14"/>
      <c r="C84" s="14"/>
      <c r="D84" s="3">
        <v>0</v>
      </c>
      <c r="E84" s="4">
        <f t="shared" si="15"/>
        <v>0</v>
      </c>
      <c r="F84" s="5">
        <v>0</v>
      </c>
      <c r="G84" s="5">
        <v>0</v>
      </c>
      <c r="H84" s="5">
        <v>0</v>
      </c>
      <c r="I84" s="5">
        <v>0</v>
      </c>
      <c r="J84" s="5">
        <v>0</v>
      </c>
      <c r="K84" s="5">
        <v>0</v>
      </c>
      <c r="L84" s="5">
        <v>0</v>
      </c>
      <c r="M84" s="5">
        <v>0</v>
      </c>
      <c r="N84" s="5">
        <v>0</v>
      </c>
      <c r="O84" s="5">
        <v>0</v>
      </c>
      <c r="P84" s="5">
        <v>0</v>
      </c>
      <c r="Q84" s="5">
        <v>0</v>
      </c>
      <c r="R84" s="10">
        <f t="shared" si="12"/>
        <v>0</v>
      </c>
      <c r="S84" s="17">
        <f t="shared" si="13"/>
        <v>0</v>
      </c>
      <c r="T84" s="11">
        <f t="shared" si="14"/>
        <v>0</v>
      </c>
    </row>
    <row r="85" spans="1:20" ht="15">
      <c r="A85" s="14"/>
      <c r="B85" s="14"/>
      <c r="C85" s="14"/>
      <c r="D85" s="3">
        <v>0</v>
      </c>
      <c r="E85" s="4">
        <f t="shared" si="15"/>
        <v>0</v>
      </c>
      <c r="F85" s="5">
        <v>0</v>
      </c>
      <c r="G85" s="5">
        <v>0</v>
      </c>
      <c r="H85" s="5">
        <v>0</v>
      </c>
      <c r="I85" s="5">
        <v>0</v>
      </c>
      <c r="J85" s="5">
        <v>0</v>
      </c>
      <c r="K85" s="5">
        <v>0</v>
      </c>
      <c r="L85" s="5">
        <v>0</v>
      </c>
      <c r="M85" s="5">
        <v>0</v>
      </c>
      <c r="N85" s="5">
        <v>0</v>
      </c>
      <c r="O85" s="5">
        <v>0</v>
      </c>
      <c r="P85" s="5">
        <v>0</v>
      </c>
      <c r="Q85" s="5">
        <v>0</v>
      </c>
      <c r="R85" s="10">
        <f t="shared" si="12"/>
        <v>0</v>
      </c>
      <c r="S85" s="17">
        <f t="shared" si="13"/>
        <v>0</v>
      </c>
      <c r="T85" s="11">
        <f t="shared" si="14"/>
        <v>0</v>
      </c>
    </row>
    <row r="86" spans="1:20" ht="15">
      <c r="A86" s="14"/>
      <c r="B86" s="14"/>
      <c r="C86" s="14"/>
      <c r="D86" s="3">
        <v>0</v>
      </c>
      <c r="E86" s="4">
        <f t="shared" si="15"/>
        <v>0</v>
      </c>
      <c r="F86" s="5">
        <v>0</v>
      </c>
      <c r="G86" s="5">
        <v>0</v>
      </c>
      <c r="H86" s="5">
        <v>0</v>
      </c>
      <c r="I86" s="5">
        <v>0</v>
      </c>
      <c r="J86" s="5">
        <v>0</v>
      </c>
      <c r="K86" s="5">
        <v>0</v>
      </c>
      <c r="L86" s="5">
        <v>0</v>
      </c>
      <c r="M86" s="5">
        <v>0</v>
      </c>
      <c r="N86" s="5">
        <v>0</v>
      </c>
      <c r="O86" s="5">
        <v>0</v>
      </c>
      <c r="P86" s="5">
        <v>0</v>
      </c>
      <c r="Q86" s="5">
        <v>0</v>
      </c>
      <c r="R86" s="10">
        <f t="shared" si="12"/>
        <v>0</v>
      </c>
      <c r="S86" s="17">
        <f t="shared" si="13"/>
        <v>0</v>
      </c>
      <c r="T86" s="11">
        <f t="shared" si="14"/>
        <v>0</v>
      </c>
    </row>
    <row r="87" spans="1:20" ht="15">
      <c r="A87" s="14"/>
      <c r="B87" s="14"/>
      <c r="C87" s="14"/>
      <c r="D87" s="3">
        <v>0</v>
      </c>
      <c r="E87" s="4">
        <f t="shared" si="15"/>
        <v>0</v>
      </c>
      <c r="F87" s="5">
        <v>0</v>
      </c>
      <c r="G87" s="5">
        <v>0</v>
      </c>
      <c r="H87" s="5">
        <v>0</v>
      </c>
      <c r="I87" s="5">
        <v>0</v>
      </c>
      <c r="J87" s="5">
        <v>0</v>
      </c>
      <c r="K87" s="5">
        <v>0</v>
      </c>
      <c r="L87" s="5">
        <v>0</v>
      </c>
      <c r="M87" s="5">
        <v>0</v>
      </c>
      <c r="N87" s="5">
        <v>0</v>
      </c>
      <c r="O87" s="5">
        <v>0</v>
      </c>
      <c r="P87" s="5">
        <v>0</v>
      </c>
      <c r="Q87" s="5">
        <v>0</v>
      </c>
      <c r="R87" s="10">
        <f t="shared" si="12"/>
        <v>0</v>
      </c>
      <c r="S87" s="17">
        <f t="shared" si="13"/>
        <v>0</v>
      </c>
      <c r="T87" s="11">
        <f t="shared" si="14"/>
        <v>0</v>
      </c>
    </row>
    <row r="88" spans="1:20" ht="15">
      <c r="A88" s="14"/>
      <c r="B88" s="14"/>
      <c r="C88" s="14"/>
      <c r="D88" s="3">
        <v>0</v>
      </c>
      <c r="E88" s="4">
        <f t="shared" si="15"/>
        <v>0</v>
      </c>
      <c r="F88" s="5">
        <v>0</v>
      </c>
      <c r="G88" s="5">
        <v>0</v>
      </c>
      <c r="H88" s="5">
        <v>0</v>
      </c>
      <c r="I88" s="5">
        <v>0</v>
      </c>
      <c r="J88" s="5">
        <v>0</v>
      </c>
      <c r="K88" s="5">
        <v>0</v>
      </c>
      <c r="L88" s="5">
        <v>0</v>
      </c>
      <c r="M88" s="5">
        <v>0</v>
      </c>
      <c r="N88" s="5">
        <v>0</v>
      </c>
      <c r="O88" s="5">
        <v>0</v>
      </c>
      <c r="P88" s="5">
        <v>0</v>
      </c>
      <c r="Q88" s="5">
        <v>0</v>
      </c>
      <c r="R88" s="10">
        <f t="shared" si="12"/>
        <v>0</v>
      </c>
      <c r="S88" s="17">
        <f t="shared" si="13"/>
        <v>0</v>
      </c>
      <c r="T88" s="11">
        <f t="shared" si="14"/>
        <v>0</v>
      </c>
    </row>
    <row r="89" spans="1:20" ht="15">
      <c r="A89" s="14"/>
      <c r="B89" s="14"/>
      <c r="C89" s="14"/>
      <c r="D89" s="3">
        <v>0</v>
      </c>
      <c r="E89" s="4">
        <f t="shared" si="15"/>
        <v>0</v>
      </c>
      <c r="F89" s="5">
        <v>0</v>
      </c>
      <c r="G89" s="5">
        <v>0</v>
      </c>
      <c r="H89" s="5">
        <v>0</v>
      </c>
      <c r="I89" s="5">
        <v>0</v>
      </c>
      <c r="J89" s="5">
        <v>0</v>
      </c>
      <c r="K89" s="5">
        <v>0</v>
      </c>
      <c r="L89" s="5">
        <v>0</v>
      </c>
      <c r="M89" s="5">
        <v>0</v>
      </c>
      <c r="N89" s="5">
        <v>0</v>
      </c>
      <c r="O89" s="5">
        <v>0</v>
      </c>
      <c r="P89" s="5">
        <v>0</v>
      </c>
      <c r="Q89" s="5">
        <v>0</v>
      </c>
      <c r="R89" s="10">
        <f t="shared" si="12"/>
        <v>0</v>
      </c>
      <c r="S89" s="17">
        <f t="shared" si="13"/>
        <v>0</v>
      </c>
      <c r="T89" s="11">
        <f t="shared" si="14"/>
        <v>0</v>
      </c>
    </row>
    <row r="90" spans="1:20" ht="15">
      <c r="A90" s="14"/>
      <c r="B90" s="14"/>
      <c r="C90" s="14"/>
      <c r="D90" s="3">
        <v>0</v>
      </c>
      <c r="E90" s="4">
        <f t="shared" si="15"/>
        <v>0</v>
      </c>
      <c r="F90" s="5">
        <v>0</v>
      </c>
      <c r="G90" s="5">
        <v>0</v>
      </c>
      <c r="H90" s="5">
        <v>0</v>
      </c>
      <c r="I90" s="5">
        <v>0</v>
      </c>
      <c r="J90" s="5">
        <v>0</v>
      </c>
      <c r="K90" s="5">
        <v>0</v>
      </c>
      <c r="L90" s="5">
        <v>0</v>
      </c>
      <c r="M90" s="5">
        <v>0</v>
      </c>
      <c r="N90" s="5">
        <v>0</v>
      </c>
      <c r="O90" s="5">
        <v>0</v>
      </c>
      <c r="P90" s="5">
        <v>0</v>
      </c>
      <c r="Q90" s="5">
        <v>0</v>
      </c>
      <c r="R90" s="10">
        <f t="shared" si="12"/>
        <v>0</v>
      </c>
      <c r="S90" s="17">
        <f t="shared" si="13"/>
        <v>0</v>
      </c>
      <c r="T90" s="11">
        <f t="shared" si="14"/>
        <v>0</v>
      </c>
    </row>
    <row r="91" spans="1:20" ht="15">
      <c r="A91" s="14"/>
      <c r="B91" s="14"/>
      <c r="C91" s="14"/>
      <c r="D91" s="3">
        <v>0</v>
      </c>
      <c r="E91" s="4">
        <f t="shared" si="15"/>
        <v>0</v>
      </c>
      <c r="F91" s="5">
        <v>0</v>
      </c>
      <c r="G91" s="5">
        <v>0</v>
      </c>
      <c r="H91" s="5">
        <v>0</v>
      </c>
      <c r="I91" s="5">
        <v>0</v>
      </c>
      <c r="J91" s="5">
        <v>0</v>
      </c>
      <c r="K91" s="5">
        <v>0</v>
      </c>
      <c r="L91" s="5">
        <v>0</v>
      </c>
      <c r="M91" s="5">
        <v>0</v>
      </c>
      <c r="N91" s="5">
        <v>0</v>
      </c>
      <c r="O91" s="5">
        <v>0</v>
      </c>
      <c r="P91" s="5">
        <v>0</v>
      </c>
      <c r="Q91" s="5">
        <v>0</v>
      </c>
      <c r="R91" s="10">
        <f t="shared" si="12"/>
        <v>0</v>
      </c>
      <c r="S91" s="17">
        <f t="shared" si="13"/>
        <v>0</v>
      </c>
      <c r="T91" s="11">
        <f t="shared" si="14"/>
        <v>0</v>
      </c>
    </row>
    <row r="92" spans="1:20" ht="15">
      <c r="A92" s="14"/>
      <c r="B92" s="14"/>
      <c r="C92" s="14"/>
      <c r="D92" s="3">
        <v>0</v>
      </c>
      <c r="E92" s="4">
        <f t="shared" si="15"/>
        <v>0</v>
      </c>
      <c r="F92" s="5">
        <v>0</v>
      </c>
      <c r="G92" s="5">
        <v>0</v>
      </c>
      <c r="H92" s="5">
        <v>0</v>
      </c>
      <c r="I92" s="5">
        <v>0</v>
      </c>
      <c r="J92" s="5">
        <v>0</v>
      </c>
      <c r="K92" s="5">
        <v>0</v>
      </c>
      <c r="L92" s="5">
        <v>0</v>
      </c>
      <c r="M92" s="5">
        <v>0</v>
      </c>
      <c r="N92" s="5">
        <v>0</v>
      </c>
      <c r="O92" s="5">
        <v>0</v>
      </c>
      <c r="P92" s="5">
        <v>0</v>
      </c>
      <c r="Q92" s="5">
        <v>0</v>
      </c>
      <c r="R92" s="10">
        <f t="shared" si="12"/>
        <v>0</v>
      </c>
      <c r="S92" s="17">
        <f t="shared" si="13"/>
        <v>0</v>
      </c>
      <c r="T92" s="11">
        <f t="shared" si="14"/>
        <v>0</v>
      </c>
    </row>
    <row r="93" spans="1:20" ht="15">
      <c r="A93" s="14"/>
      <c r="B93" s="14"/>
      <c r="C93" s="14"/>
      <c r="D93" s="3">
        <v>0</v>
      </c>
      <c r="E93" s="4">
        <f t="shared" si="15"/>
        <v>0</v>
      </c>
      <c r="F93" s="5">
        <v>0</v>
      </c>
      <c r="G93" s="5">
        <v>0</v>
      </c>
      <c r="H93" s="5">
        <v>0</v>
      </c>
      <c r="I93" s="5">
        <v>0</v>
      </c>
      <c r="J93" s="5">
        <v>0</v>
      </c>
      <c r="K93" s="5">
        <v>0</v>
      </c>
      <c r="L93" s="5">
        <v>0</v>
      </c>
      <c r="M93" s="5">
        <v>0</v>
      </c>
      <c r="N93" s="5">
        <v>0</v>
      </c>
      <c r="O93" s="5">
        <v>0</v>
      </c>
      <c r="P93" s="5">
        <v>0</v>
      </c>
      <c r="Q93" s="5">
        <v>0</v>
      </c>
      <c r="R93" s="10">
        <f t="shared" si="12"/>
        <v>0</v>
      </c>
      <c r="S93" s="17">
        <f t="shared" si="13"/>
        <v>0</v>
      </c>
      <c r="T93" s="11">
        <f t="shared" si="14"/>
        <v>0</v>
      </c>
    </row>
    <row r="94" spans="1:20" ht="15">
      <c r="A94" s="14"/>
      <c r="B94" s="14"/>
      <c r="C94" s="14"/>
      <c r="D94" s="3">
        <v>0</v>
      </c>
      <c r="E94" s="4">
        <f t="shared" si="15"/>
        <v>0</v>
      </c>
      <c r="F94" s="5">
        <v>0</v>
      </c>
      <c r="G94" s="5">
        <v>0</v>
      </c>
      <c r="H94" s="5">
        <v>0</v>
      </c>
      <c r="I94" s="5">
        <v>0</v>
      </c>
      <c r="J94" s="5">
        <v>0</v>
      </c>
      <c r="K94" s="5">
        <v>0</v>
      </c>
      <c r="L94" s="5">
        <v>0</v>
      </c>
      <c r="M94" s="5">
        <v>0</v>
      </c>
      <c r="N94" s="5">
        <v>0</v>
      </c>
      <c r="O94" s="5">
        <v>0</v>
      </c>
      <c r="P94" s="5">
        <v>0</v>
      </c>
      <c r="Q94" s="5">
        <v>0</v>
      </c>
      <c r="R94" s="10">
        <f t="shared" si="12"/>
        <v>0</v>
      </c>
      <c r="S94" s="17">
        <f t="shared" si="13"/>
        <v>0</v>
      </c>
      <c r="T94" s="11">
        <f t="shared" si="14"/>
        <v>0</v>
      </c>
    </row>
    <row r="95" spans="1:20" ht="15">
      <c r="A95" s="14"/>
      <c r="B95" s="14"/>
      <c r="C95" s="14"/>
      <c r="D95" s="3">
        <v>0</v>
      </c>
      <c r="E95" s="4">
        <f t="shared" si="15"/>
        <v>0</v>
      </c>
      <c r="F95" s="5">
        <v>0</v>
      </c>
      <c r="G95" s="5">
        <v>0</v>
      </c>
      <c r="H95" s="5">
        <v>0</v>
      </c>
      <c r="I95" s="5">
        <v>0</v>
      </c>
      <c r="J95" s="5">
        <v>0</v>
      </c>
      <c r="K95" s="5">
        <v>0</v>
      </c>
      <c r="L95" s="5">
        <v>0</v>
      </c>
      <c r="M95" s="5">
        <v>0</v>
      </c>
      <c r="N95" s="5">
        <v>0</v>
      </c>
      <c r="O95" s="5">
        <v>0</v>
      </c>
      <c r="P95" s="5">
        <v>0</v>
      </c>
      <c r="Q95" s="5">
        <v>0</v>
      </c>
      <c r="R95" s="10">
        <f t="shared" si="12"/>
        <v>0</v>
      </c>
      <c r="S95" s="17">
        <f t="shared" si="13"/>
        <v>0</v>
      </c>
      <c r="T95" s="11">
        <f t="shared" si="14"/>
        <v>0</v>
      </c>
    </row>
    <row r="96" spans="1:20" ht="15">
      <c r="A96" s="14"/>
      <c r="B96" s="14"/>
      <c r="C96" s="14"/>
      <c r="D96" s="3">
        <v>0</v>
      </c>
      <c r="E96" s="4">
        <f t="shared" si="15"/>
        <v>0</v>
      </c>
      <c r="F96" s="5">
        <v>0</v>
      </c>
      <c r="G96" s="5">
        <v>0</v>
      </c>
      <c r="H96" s="5">
        <v>0</v>
      </c>
      <c r="I96" s="5">
        <v>0</v>
      </c>
      <c r="J96" s="5">
        <v>0</v>
      </c>
      <c r="K96" s="5">
        <v>0</v>
      </c>
      <c r="L96" s="5">
        <v>0</v>
      </c>
      <c r="M96" s="5">
        <v>0</v>
      </c>
      <c r="N96" s="5">
        <v>0</v>
      </c>
      <c r="O96" s="5">
        <v>0</v>
      </c>
      <c r="P96" s="5">
        <v>0</v>
      </c>
      <c r="Q96" s="5">
        <v>0</v>
      </c>
      <c r="R96" s="10">
        <f t="shared" si="12"/>
        <v>0</v>
      </c>
      <c r="S96" s="17">
        <f t="shared" si="13"/>
        <v>0</v>
      </c>
      <c r="T96" s="11">
        <f t="shared" si="14"/>
        <v>0</v>
      </c>
    </row>
    <row r="97" spans="1:20" ht="15">
      <c r="A97" s="14"/>
      <c r="B97" s="14"/>
      <c r="C97" s="14"/>
      <c r="D97" s="3">
        <v>0</v>
      </c>
      <c r="E97" s="4">
        <f t="shared" si="15"/>
        <v>0</v>
      </c>
      <c r="F97" s="5">
        <v>0</v>
      </c>
      <c r="G97" s="5">
        <v>0</v>
      </c>
      <c r="H97" s="5">
        <v>0</v>
      </c>
      <c r="I97" s="5">
        <v>0</v>
      </c>
      <c r="J97" s="5">
        <v>0</v>
      </c>
      <c r="K97" s="5">
        <v>0</v>
      </c>
      <c r="L97" s="5">
        <v>0</v>
      </c>
      <c r="M97" s="5">
        <v>0</v>
      </c>
      <c r="N97" s="5">
        <v>0</v>
      </c>
      <c r="O97" s="5">
        <v>0</v>
      </c>
      <c r="P97" s="5">
        <v>0</v>
      </c>
      <c r="Q97" s="5">
        <v>0</v>
      </c>
      <c r="R97" s="10">
        <f t="shared" si="12"/>
        <v>0</v>
      </c>
      <c r="S97" s="17">
        <f t="shared" si="13"/>
        <v>0</v>
      </c>
      <c r="T97" s="11">
        <f t="shared" si="14"/>
        <v>0</v>
      </c>
    </row>
    <row r="98" spans="1:20" ht="15">
      <c r="A98" s="14"/>
      <c r="B98" s="14"/>
      <c r="C98" s="14"/>
      <c r="D98" s="3">
        <v>0</v>
      </c>
      <c r="E98" s="4">
        <f t="shared" si="15"/>
        <v>0</v>
      </c>
      <c r="F98" s="5">
        <v>0</v>
      </c>
      <c r="G98" s="5">
        <v>0</v>
      </c>
      <c r="H98" s="5">
        <v>0</v>
      </c>
      <c r="I98" s="5">
        <v>0</v>
      </c>
      <c r="J98" s="5">
        <v>0</v>
      </c>
      <c r="K98" s="5">
        <v>0</v>
      </c>
      <c r="L98" s="5">
        <v>0</v>
      </c>
      <c r="M98" s="5">
        <v>0</v>
      </c>
      <c r="N98" s="5">
        <v>0</v>
      </c>
      <c r="O98" s="5">
        <v>0</v>
      </c>
      <c r="P98" s="5">
        <v>0</v>
      </c>
      <c r="Q98" s="5">
        <v>0</v>
      </c>
      <c r="R98" s="10">
        <f t="shared" si="12"/>
        <v>0</v>
      </c>
      <c r="S98" s="17">
        <f t="shared" si="13"/>
        <v>0</v>
      </c>
      <c r="T98" s="11">
        <f t="shared" si="14"/>
        <v>0</v>
      </c>
    </row>
    <row r="99" spans="1:20" ht="15">
      <c r="A99" s="14"/>
      <c r="B99" s="14"/>
      <c r="C99" s="14"/>
      <c r="D99" s="3">
        <v>0</v>
      </c>
      <c r="E99" s="4">
        <f t="shared" si="15"/>
        <v>0</v>
      </c>
      <c r="F99" s="5">
        <v>0</v>
      </c>
      <c r="G99" s="5">
        <v>0</v>
      </c>
      <c r="H99" s="5">
        <v>0</v>
      </c>
      <c r="I99" s="5">
        <v>0</v>
      </c>
      <c r="J99" s="5">
        <v>0</v>
      </c>
      <c r="K99" s="5">
        <v>0</v>
      </c>
      <c r="L99" s="5">
        <v>0</v>
      </c>
      <c r="M99" s="5">
        <v>0</v>
      </c>
      <c r="N99" s="5">
        <v>0</v>
      </c>
      <c r="O99" s="5">
        <v>0</v>
      </c>
      <c r="P99" s="5">
        <v>0</v>
      </c>
      <c r="Q99" s="5">
        <v>0</v>
      </c>
      <c r="R99" s="10">
        <f t="shared" si="12"/>
        <v>0</v>
      </c>
      <c r="S99" s="17">
        <f t="shared" si="13"/>
        <v>0</v>
      </c>
      <c r="T99" s="11">
        <f t="shared" si="14"/>
        <v>0</v>
      </c>
    </row>
    <row r="100" spans="1:20" ht="15">
      <c r="A100" s="14"/>
      <c r="B100" s="14"/>
      <c r="C100" s="14"/>
      <c r="D100" s="3">
        <v>0</v>
      </c>
      <c r="E100" s="4">
        <f t="shared" si="15"/>
        <v>0</v>
      </c>
      <c r="F100" s="5">
        <v>0</v>
      </c>
      <c r="G100" s="5">
        <v>0</v>
      </c>
      <c r="H100" s="5">
        <v>0</v>
      </c>
      <c r="I100" s="5">
        <v>0</v>
      </c>
      <c r="J100" s="5">
        <v>0</v>
      </c>
      <c r="K100" s="5">
        <v>0</v>
      </c>
      <c r="L100" s="5">
        <v>0</v>
      </c>
      <c r="M100" s="5">
        <v>0</v>
      </c>
      <c r="N100" s="5">
        <v>0</v>
      </c>
      <c r="O100" s="5">
        <v>0</v>
      </c>
      <c r="P100" s="5">
        <v>0</v>
      </c>
      <c r="Q100" s="5">
        <v>0</v>
      </c>
      <c r="R100" s="10">
        <f t="shared" si="12"/>
        <v>0</v>
      </c>
      <c r="S100" s="17">
        <f t="shared" si="13"/>
        <v>0</v>
      </c>
      <c r="T100" s="11">
        <f t="shared" si="14"/>
        <v>0</v>
      </c>
    </row>
    <row r="101" spans="1:20" ht="15">
      <c r="A101" s="14"/>
      <c r="B101" s="14"/>
      <c r="C101" s="14"/>
      <c r="D101" s="3">
        <v>0</v>
      </c>
      <c r="E101" s="4">
        <f t="shared" si="15"/>
        <v>0</v>
      </c>
      <c r="F101" s="5">
        <v>0</v>
      </c>
      <c r="G101" s="5">
        <v>0</v>
      </c>
      <c r="H101" s="5">
        <v>0</v>
      </c>
      <c r="I101" s="5">
        <v>0</v>
      </c>
      <c r="J101" s="5">
        <v>0</v>
      </c>
      <c r="K101" s="5">
        <v>0</v>
      </c>
      <c r="L101" s="5">
        <v>0</v>
      </c>
      <c r="M101" s="5">
        <v>0</v>
      </c>
      <c r="N101" s="5">
        <v>0</v>
      </c>
      <c r="O101" s="5">
        <v>0</v>
      </c>
      <c r="P101" s="5">
        <v>0</v>
      </c>
      <c r="Q101" s="5">
        <v>0</v>
      </c>
      <c r="R101" s="10">
        <f t="shared" si="12"/>
        <v>0</v>
      </c>
      <c r="S101" s="17">
        <f t="shared" si="13"/>
        <v>0</v>
      </c>
      <c r="T101" s="11">
        <f t="shared" si="14"/>
        <v>0</v>
      </c>
    </row>
    <row r="102" spans="1:20" ht="15">
      <c r="A102" s="14"/>
      <c r="B102" s="14"/>
      <c r="C102" s="14"/>
      <c r="D102" s="3">
        <v>0</v>
      </c>
      <c r="E102" s="4">
        <f t="shared" si="15"/>
        <v>0</v>
      </c>
      <c r="F102" s="5">
        <v>0</v>
      </c>
      <c r="G102" s="5">
        <v>0</v>
      </c>
      <c r="H102" s="5">
        <v>0</v>
      </c>
      <c r="I102" s="5">
        <v>0</v>
      </c>
      <c r="J102" s="5">
        <v>0</v>
      </c>
      <c r="K102" s="5">
        <v>0</v>
      </c>
      <c r="L102" s="5">
        <v>0</v>
      </c>
      <c r="M102" s="5">
        <v>0</v>
      </c>
      <c r="N102" s="5">
        <v>0</v>
      </c>
      <c r="O102" s="5">
        <v>0</v>
      </c>
      <c r="P102" s="5">
        <v>0</v>
      </c>
      <c r="Q102" s="5">
        <v>0</v>
      </c>
      <c r="R102" s="10">
        <f t="shared" si="12"/>
        <v>0</v>
      </c>
      <c r="S102" s="17">
        <f t="shared" si="13"/>
        <v>0</v>
      </c>
      <c r="T102" s="11">
        <f t="shared" si="14"/>
        <v>0</v>
      </c>
    </row>
    <row r="103" spans="1:20" ht="15">
      <c r="A103" s="14"/>
      <c r="B103" s="14"/>
      <c r="C103" s="14"/>
      <c r="D103" s="3">
        <v>0</v>
      </c>
      <c r="E103" s="4">
        <f t="shared" si="15"/>
        <v>0</v>
      </c>
      <c r="F103" s="5">
        <v>0</v>
      </c>
      <c r="G103" s="5">
        <v>0</v>
      </c>
      <c r="H103" s="5">
        <v>0</v>
      </c>
      <c r="I103" s="5">
        <v>0</v>
      </c>
      <c r="J103" s="5">
        <v>0</v>
      </c>
      <c r="K103" s="5">
        <v>0</v>
      </c>
      <c r="L103" s="5">
        <v>0</v>
      </c>
      <c r="M103" s="5">
        <v>0</v>
      </c>
      <c r="N103" s="5">
        <v>0</v>
      </c>
      <c r="O103" s="5">
        <v>0</v>
      </c>
      <c r="P103" s="5">
        <v>0</v>
      </c>
      <c r="Q103" s="5">
        <v>0</v>
      </c>
      <c r="R103" s="10">
        <f t="shared" si="12"/>
        <v>0</v>
      </c>
      <c r="S103" s="17">
        <f t="shared" si="13"/>
        <v>0</v>
      </c>
      <c r="T103" s="11">
        <f t="shared" si="14"/>
        <v>0</v>
      </c>
    </row>
    <row r="104" spans="1:20" ht="15">
      <c r="A104" s="14"/>
      <c r="B104" s="14"/>
      <c r="C104" s="14"/>
      <c r="D104" s="3">
        <v>0</v>
      </c>
      <c r="E104" s="4">
        <f t="shared" si="15"/>
        <v>0</v>
      </c>
      <c r="F104" s="5">
        <v>0</v>
      </c>
      <c r="G104" s="5">
        <v>0</v>
      </c>
      <c r="H104" s="5">
        <v>0</v>
      </c>
      <c r="I104" s="5">
        <v>0</v>
      </c>
      <c r="J104" s="5">
        <v>0</v>
      </c>
      <c r="K104" s="5">
        <v>0</v>
      </c>
      <c r="L104" s="5">
        <v>0</v>
      </c>
      <c r="M104" s="5">
        <v>0</v>
      </c>
      <c r="N104" s="5">
        <v>0</v>
      </c>
      <c r="O104" s="5">
        <v>0</v>
      </c>
      <c r="P104" s="5">
        <v>0</v>
      </c>
      <c r="Q104" s="5">
        <v>0</v>
      </c>
      <c r="R104" s="10">
        <f t="shared" si="12"/>
        <v>0</v>
      </c>
      <c r="S104" s="17">
        <f t="shared" si="13"/>
        <v>0</v>
      </c>
      <c r="T104" s="11">
        <f t="shared" si="14"/>
        <v>0</v>
      </c>
    </row>
    <row r="105" spans="1:20" ht="15">
      <c r="A105" s="14"/>
      <c r="B105" s="14"/>
      <c r="C105" s="14"/>
      <c r="D105" s="3">
        <v>0</v>
      </c>
      <c r="E105" s="4">
        <f t="shared" si="15"/>
        <v>0</v>
      </c>
      <c r="F105" s="5">
        <v>0</v>
      </c>
      <c r="G105" s="5">
        <v>0</v>
      </c>
      <c r="H105" s="5">
        <v>0</v>
      </c>
      <c r="I105" s="5">
        <v>0</v>
      </c>
      <c r="J105" s="5">
        <v>0</v>
      </c>
      <c r="K105" s="5">
        <v>0</v>
      </c>
      <c r="L105" s="5">
        <v>0</v>
      </c>
      <c r="M105" s="5">
        <v>0</v>
      </c>
      <c r="N105" s="5">
        <v>0</v>
      </c>
      <c r="O105" s="5">
        <v>0</v>
      </c>
      <c r="P105" s="5">
        <v>0</v>
      </c>
      <c r="Q105" s="5">
        <v>0</v>
      </c>
      <c r="R105" s="10">
        <f t="shared" si="12"/>
        <v>0</v>
      </c>
      <c r="S105" s="17">
        <f t="shared" si="13"/>
        <v>0</v>
      </c>
      <c r="T105" s="11">
        <f t="shared" si="14"/>
        <v>0</v>
      </c>
    </row>
    <row r="106" spans="1:20" ht="15">
      <c r="A106" s="14"/>
      <c r="B106" s="14"/>
      <c r="C106" s="14"/>
      <c r="D106" s="3">
        <v>0</v>
      </c>
      <c r="E106" s="4">
        <f t="shared" si="15"/>
        <v>0</v>
      </c>
      <c r="F106" s="5">
        <v>0</v>
      </c>
      <c r="G106" s="5">
        <v>0</v>
      </c>
      <c r="H106" s="5">
        <v>0</v>
      </c>
      <c r="I106" s="5">
        <v>0</v>
      </c>
      <c r="J106" s="5">
        <v>0</v>
      </c>
      <c r="K106" s="5">
        <v>0</v>
      </c>
      <c r="L106" s="5">
        <v>0</v>
      </c>
      <c r="M106" s="5">
        <v>0</v>
      </c>
      <c r="N106" s="5">
        <v>0</v>
      </c>
      <c r="O106" s="5">
        <v>0</v>
      </c>
      <c r="P106" s="5">
        <v>0</v>
      </c>
      <c r="Q106" s="5">
        <v>0</v>
      </c>
      <c r="R106" s="10">
        <f t="shared" si="12"/>
        <v>0</v>
      </c>
      <c r="S106" s="17">
        <f t="shared" si="13"/>
        <v>0</v>
      </c>
      <c r="T106" s="11">
        <f t="shared" si="14"/>
        <v>0</v>
      </c>
    </row>
    <row r="107" spans="1:20" ht="15">
      <c r="A107" s="14"/>
      <c r="B107" s="14"/>
      <c r="C107" s="14"/>
      <c r="D107" s="3">
        <v>0</v>
      </c>
      <c r="E107" s="4">
        <f t="shared" si="15"/>
        <v>0</v>
      </c>
      <c r="F107" s="5">
        <v>0</v>
      </c>
      <c r="G107" s="5">
        <v>0</v>
      </c>
      <c r="H107" s="5">
        <v>0</v>
      </c>
      <c r="I107" s="5">
        <v>0</v>
      </c>
      <c r="J107" s="5">
        <v>0</v>
      </c>
      <c r="K107" s="5">
        <v>0</v>
      </c>
      <c r="L107" s="5">
        <v>0</v>
      </c>
      <c r="M107" s="5">
        <v>0</v>
      </c>
      <c r="N107" s="5">
        <v>0</v>
      </c>
      <c r="O107" s="5">
        <v>0</v>
      </c>
      <c r="P107" s="5">
        <v>0</v>
      </c>
      <c r="Q107" s="5">
        <v>0</v>
      </c>
      <c r="R107" s="10">
        <f t="shared" si="12"/>
        <v>0</v>
      </c>
      <c r="S107" s="17">
        <f t="shared" si="13"/>
        <v>0</v>
      </c>
      <c r="T107" s="11">
        <f t="shared" si="14"/>
        <v>0</v>
      </c>
    </row>
    <row r="108" spans="1:20" ht="15">
      <c r="A108" s="14"/>
      <c r="B108" s="14"/>
      <c r="C108" s="14"/>
      <c r="D108" s="3">
        <v>0</v>
      </c>
      <c r="E108" s="4">
        <f t="shared" si="15"/>
        <v>0</v>
      </c>
      <c r="F108" s="5">
        <v>0</v>
      </c>
      <c r="G108" s="5">
        <v>0</v>
      </c>
      <c r="H108" s="5">
        <v>0</v>
      </c>
      <c r="I108" s="5">
        <v>0</v>
      </c>
      <c r="J108" s="5">
        <v>0</v>
      </c>
      <c r="K108" s="5">
        <v>0</v>
      </c>
      <c r="L108" s="5">
        <v>0</v>
      </c>
      <c r="M108" s="5">
        <v>0</v>
      </c>
      <c r="N108" s="5">
        <v>0</v>
      </c>
      <c r="O108" s="5">
        <v>0</v>
      </c>
      <c r="P108" s="5">
        <v>0</v>
      </c>
      <c r="Q108" s="5">
        <v>0</v>
      </c>
      <c r="R108" s="10">
        <f t="shared" si="12"/>
        <v>0</v>
      </c>
      <c r="S108" s="17">
        <f t="shared" si="13"/>
        <v>0</v>
      </c>
      <c r="T108" s="11">
        <f t="shared" si="14"/>
        <v>0</v>
      </c>
    </row>
    <row r="109" spans="1:20" ht="15">
      <c r="A109" s="14"/>
      <c r="B109" s="14"/>
      <c r="C109" s="14"/>
      <c r="D109" s="3">
        <v>0</v>
      </c>
      <c r="E109" s="4">
        <f t="shared" si="15"/>
        <v>0</v>
      </c>
      <c r="F109" s="5">
        <v>0</v>
      </c>
      <c r="G109" s="5">
        <v>0</v>
      </c>
      <c r="H109" s="5">
        <v>0</v>
      </c>
      <c r="I109" s="5">
        <v>0</v>
      </c>
      <c r="J109" s="5">
        <v>0</v>
      </c>
      <c r="K109" s="5">
        <v>0</v>
      </c>
      <c r="L109" s="5">
        <v>0</v>
      </c>
      <c r="M109" s="5">
        <v>0</v>
      </c>
      <c r="N109" s="5">
        <v>0</v>
      </c>
      <c r="O109" s="5">
        <v>0</v>
      </c>
      <c r="P109" s="5">
        <v>0</v>
      </c>
      <c r="Q109" s="5">
        <v>0</v>
      </c>
      <c r="R109" s="10">
        <f t="shared" si="12"/>
        <v>0</v>
      </c>
      <c r="S109" s="17">
        <f t="shared" si="13"/>
        <v>0</v>
      </c>
      <c r="T109" s="11">
        <f t="shared" si="14"/>
        <v>0</v>
      </c>
    </row>
    <row r="110" spans="1:20" ht="15">
      <c r="A110" s="14"/>
      <c r="B110" s="14"/>
      <c r="C110" s="14"/>
      <c r="D110" s="3">
        <v>0</v>
      </c>
      <c r="E110" s="4">
        <f t="shared" si="15"/>
        <v>0</v>
      </c>
      <c r="F110" s="5">
        <v>0</v>
      </c>
      <c r="G110" s="5">
        <v>0</v>
      </c>
      <c r="H110" s="5">
        <v>0</v>
      </c>
      <c r="I110" s="5">
        <v>0</v>
      </c>
      <c r="J110" s="5">
        <v>0</v>
      </c>
      <c r="K110" s="5">
        <v>0</v>
      </c>
      <c r="L110" s="5">
        <v>0</v>
      </c>
      <c r="M110" s="5">
        <v>0</v>
      </c>
      <c r="N110" s="5">
        <v>0</v>
      </c>
      <c r="O110" s="5">
        <v>0</v>
      </c>
      <c r="P110" s="5">
        <v>0</v>
      </c>
      <c r="Q110" s="5">
        <v>0</v>
      </c>
      <c r="R110" s="10">
        <f t="shared" si="12"/>
        <v>0</v>
      </c>
      <c r="S110" s="17">
        <f t="shared" si="13"/>
        <v>0</v>
      </c>
      <c r="T110" s="11">
        <f t="shared" si="14"/>
        <v>0</v>
      </c>
    </row>
    <row r="111" spans="1:20" ht="15">
      <c r="A111" s="14"/>
      <c r="B111" s="14"/>
      <c r="C111" s="14"/>
      <c r="D111" s="3">
        <v>0</v>
      </c>
      <c r="E111" s="4">
        <f t="shared" si="15"/>
        <v>0</v>
      </c>
      <c r="F111" s="5">
        <v>0</v>
      </c>
      <c r="G111" s="5">
        <v>0</v>
      </c>
      <c r="H111" s="5">
        <v>0</v>
      </c>
      <c r="I111" s="5">
        <v>0</v>
      </c>
      <c r="J111" s="5">
        <v>0</v>
      </c>
      <c r="K111" s="5">
        <v>0</v>
      </c>
      <c r="L111" s="5">
        <v>0</v>
      </c>
      <c r="M111" s="5">
        <v>0</v>
      </c>
      <c r="N111" s="5">
        <v>0</v>
      </c>
      <c r="O111" s="5">
        <v>0</v>
      </c>
      <c r="P111" s="5">
        <v>0</v>
      </c>
      <c r="Q111" s="5">
        <v>0</v>
      </c>
      <c r="R111" s="10">
        <f t="shared" si="12"/>
        <v>0</v>
      </c>
      <c r="S111" s="17">
        <f t="shared" si="13"/>
        <v>0</v>
      </c>
      <c r="T111" s="11">
        <f t="shared" si="14"/>
        <v>0</v>
      </c>
    </row>
    <row r="112" spans="1:20" ht="15">
      <c r="A112" s="14"/>
      <c r="B112" s="14"/>
      <c r="C112" s="14"/>
      <c r="D112" s="3">
        <v>0</v>
      </c>
      <c r="E112" s="4">
        <f t="shared" si="15"/>
        <v>0</v>
      </c>
      <c r="F112" s="5">
        <v>0</v>
      </c>
      <c r="G112" s="5">
        <v>0</v>
      </c>
      <c r="H112" s="5">
        <v>0</v>
      </c>
      <c r="I112" s="5">
        <v>0</v>
      </c>
      <c r="J112" s="5">
        <v>0</v>
      </c>
      <c r="K112" s="5">
        <v>0</v>
      </c>
      <c r="L112" s="5">
        <v>0</v>
      </c>
      <c r="M112" s="5">
        <v>0</v>
      </c>
      <c r="N112" s="5">
        <v>0</v>
      </c>
      <c r="O112" s="5">
        <v>0</v>
      </c>
      <c r="P112" s="5">
        <v>0</v>
      </c>
      <c r="Q112" s="5">
        <v>0</v>
      </c>
      <c r="R112" s="10">
        <f t="shared" si="12"/>
        <v>0</v>
      </c>
      <c r="S112" s="17">
        <f t="shared" si="13"/>
        <v>0</v>
      </c>
      <c r="T112" s="11">
        <f t="shared" si="14"/>
        <v>0</v>
      </c>
    </row>
    <row r="113" spans="1:20" ht="15">
      <c r="A113" s="14"/>
      <c r="B113" s="14"/>
      <c r="C113" s="14"/>
      <c r="D113" s="3">
        <v>0</v>
      </c>
      <c r="E113" s="4">
        <f t="shared" si="15"/>
        <v>0</v>
      </c>
      <c r="F113" s="5">
        <v>0</v>
      </c>
      <c r="G113" s="5">
        <v>0</v>
      </c>
      <c r="H113" s="5">
        <v>0</v>
      </c>
      <c r="I113" s="5">
        <v>0</v>
      </c>
      <c r="J113" s="5">
        <v>0</v>
      </c>
      <c r="K113" s="5">
        <v>0</v>
      </c>
      <c r="L113" s="5">
        <v>0</v>
      </c>
      <c r="M113" s="5">
        <v>0</v>
      </c>
      <c r="N113" s="5">
        <v>0</v>
      </c>
      <c r="O113" s="5">
        <v>0</v>
      </c>
      <c r="P113" s="5">
        <v>0</v>
      </c>
      <c r="Q113" s="5">
        <v>0</v>
      </c>
      <c r="R113" s="10">
        <f t="shared" si="12"/>
        <v>0</v>
      </c>
      <c r="S113" s="17">
        <f t="shared" si="13"/>
        <v>0</v>
      </c>
      <c r="T113" s="11">
        <f t="shared" si="14"/>
        <v>0</v>
      </c>
    </row>
    <row r="114" spans="1:20" ht="15">
      <c r="A114" s="14"/>
      <c r="B114" s="14"/>
      <c r="C114" s="14"/>
      <c r="D114" s="3">
        <v>0</v>
      </c>
      <c r="E114" s="4">
        <f t="shared" si="15"/>
        <v>0</v>
      </c>
      <c r="F114" s="5">
        <v>0</v>
      </c>
      <c r="G114" s="5">
        <v>0</v>
      </c>
      <c r="H114" s="5">
        <v>0</v>
      </c>
      <c r="I114" s="5">
        <v>0</v>
      </c>
      <c r="J114" s="5">
        <v>0</v>
      </c>
      <c r="K114" s="5">
        <v>0</v>
      </c>
      <c r="L114" s="5">
        <v>0</v>
      </c>
      <c r="M114" s="5">
        <v>0</v>
      </c>
      <c r="N114" s="5">
        <v>0</v>
      </c>
      <c r="O114" s="5">
        <v>0</v>
      </c>
      <c r="P114" s="5">
        <v>0</v>
      </c>
      <c r="Q114" s="5">
        <v>0</v>
      </c>
      <c r="R114" s="10">
        <f t="shared" si="12"/>
        <v>0</v>
      </c>
      <c r="S114" s="17">
        <f t="shared" si="13"/>
        <v>0</v>
      </c>
      <c r="T114" s="11">
        <f t="shared" si="14"/>
        <v>0</v>
      </c>
    </row>
  </sheetData>
  <sheetProtection autoFilter="0"/>
  <autoFilter ref="A2:T114"/>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7.xml><?xml version="1.0" encoding="utf-8"?>
<worksheet xmlns="http://schemas.openxmlformats.org/spreadsheetml/2006/main" xmlns:r="http://schemas.openxmlformats.org/officeDocument/2006/relationships">
  <sheetPr codeName="Hoja3">
    <tabColor rgb="FF00CC66"/>
  </sheetPr>
  <dimension ref="A1:T22"/>
  <sheetViews>
    <sheetView zoomScale="66" zoomScaleNormal="66"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5" customHeight="1"/>
  <cols>
    <col min="1" max="1" width="27.421875" style="7" bestFit="1" customWidth="1"/>
    <col min="2" max="2" width="86.7109375" style="16" bestFit="1" customWidth="1"/>
    <col min="3" max="3" width="27.421875" style="16" bestFit="1" customWidth="1"/>
    <col min="4" max="5" width="13.28125" style="8" customWidth="1"/>
    <col min="6" max="20" width="13.281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45">
      <c r="A2" s="9" t="s">
        <v>0</v>
      </c>
      <c r="B2" s="18" t="s">
        <v>1</v>
      </c>
      <c r="C2" s="18" t="s">
        <v>10</v>
      </c>
      <c r="D2" s="19" t="s">
        <v>138</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147">
        <v>80</v>
      </c>
      <c r="E3" s="4">
        <f aca="true" t="shared" si="0" ref="E3:E15">D3/12</f>
        <v>6.666666666666667</v>
      </c>
      <c r="F3" s="5">
        <v>26</v>
      </c>
      <c r="G3" s="5">
        <v>15</v>
      </c>
      <c r="H3" s="5">
        <v>18</v>
      </c>
      <c r="I3" s="5">
        <v>23</v>
      </c>
      <c r="J3" s="5">
        <v>10</v>
      </c>
      <c r="K3" s="5">
        <v>12</v>
      </c>
      <c r="L3" s="5">
        <v>0</v>
      </c>
      <c r="M3" s="5">
        <v>0</v>
      </c>
      <c r="N3" s="5">
        <v>0</v>
      </c>
      <c r="O3" s="5">
        <v>0</v>
      </c>
      <c r="P3" s="5">
        <v>0</v>
      </c>
      <c r="Q3" s="5">
        <v>0</v>
      </c>
      <c r="R3" s="10">
        <f aca="true" t="shared" si="1" ref="R3:R15">SUM(F3:Q3)</f>
        <v>104</v>
      </c>
      <c r="S3" s="17">
        <f aca="true" t="shared" si="2" ref="S3:S15">IF(D3=0,0,+R3/D3)</f>
        <v>1.3</v>
      </c>
      <c r="T3" s="11">
        <f aca="true" t="shared" si="3" ref="T3:T15">IF(COUNT(F3:Q3)*(D3/12)-R3&lt;0,"",COUNT(F3:Q3)*(D3/12)-R3)</f>
      </c>
    </row>
    <row r="4" spans="1:20" ht="15">
      <c r="A4" s="2" t="s">
        <v>30</v>
      </c>
      <c r="B4" s="2" t="s">
        <v>3</v>
      </c>
      <c r="C4" s="2" t="s">
        <v>30</v>
      </c>
      <c r="D4" s="3">
        <v>125</v>
      </c>
      <c r="E4" s="4">
        <f t="shared" si="0"/>
        <v>10.416666666666666</v>
      </c>
      <c r="F4" s="5">
        <v>13</v>
      </c>
      <c r="G4" s="5">
        <v>8</v>
      </c>
      <c r="H4" s="5">
        <v>9</v>
      </c>
      <c r="I4" s="5">
        <v>2</v>
      </c>
      <c r="J4" s="5">
        <v>6</v>
      </c>
      <c r="K4" s="5">
        <v>1</v>
      </c>
      <c r="L4" s="5">
        <v>0</v>
      </c>
      <c r="M4" s="5">
        <v>0</v>
      </c>
      <c r="N4" s="5">
        <v>0</v>
      </c>
      <c r="O4" s="5">
        <v>0</v>
      </c>
      <c r="P4" s="5">
        <v>0</v>
      </c>
      <c r="Q4" s="5">
        <v>0</v>
      </c>
      <c r="R4" s="10">
        <f t="shared" si="1"/>
        <v>39</v>
      </c>
      <c r="S4" s="17">
        <f t="shared" si="2"/>
        <v>0.312</v>
      </c>
      <c r="T4" s="11">
        <f t="shared" si="3"/>
        <v>86</v>
      </c>
    </row>
    <row r="5" spans="1:20" ht="15">
      <c r="A5" s="2" t="s">
        <v>39</v>
      </c>
      <c r="B5" s="2" t="s">
        <v>140</v>
      </c>
      <c r="C5" s="2" t="s">
        <v>39</v>
      </c>
      <c r="D5" s="3">
        <v>218</v>
      </c>
      <c r="E5" s="4">
        <f t="shared" si="0"/>
        <v>18.166666666666668</v>
      </c>
      <c r="F5" s="5">
        <v>29</v>
      </c>
      <c r="G5" s="5">
        <v>26</v>
      </c>
      <c r="H5" s="5">
        <v>22</v>
      </c>
      <c r="I5" s="5">
        <v>25</v>
      </c>
      <c r="J5" s="5">
        <v>21</v>
      </c>
      <c r="K5" s="5">
        <v>14</v>
      </c>
      <c r="L5" s="5">
        <v>0</v>
      </c>
      <c r="M5" s="5">
        <v>0</v>
      </c>
      <c r="N5" s="5">
        <v>0</v>
      </c>
      <c r="O5" s="5">
        <v>0</v>
      </c>
      <c r="P5" s="5">
        <v>0</v>
      </c>
      <c r="Q5" s="5">
        <v>0</v>
      </c>
      <c r="R5" s="10">
        <f t="shared" si="1"/>
        <v>137</v>
      </c>
      <c r="S5" s="17">
        <f t="shared" si="2"/>
        <v>0.6284403669724771</v>
      </c>
      <c r="T5" s="11">
        <f t="shared" si="3"/>
        <v>81</v>
      </c>
    </row>
    <row r="6" spans="1:20" ht="15">
      <c r="A6" s="2" t="s">
        <v>38</v>
      </c>
      <c r="B6" s="2" t="s">
        <v>73</v>
      </c>
      <c r="C6" s="2" t="s">
        <v>38</v>
      </c>
      <c r="D6" s="3">
        <v>1602</v>
      </c>
      <c r="E6" s="4">
        <f t="shared" si="0"/>
        <v>133.5</v>
      </c>
      <c r="F6" s="5">
        <v>150</v>
      </c>
      <c r="G6" s="5">
        <v>129</v>
      </c>
      <c r="H6" s="5">
        <v>137</v>
      </c>
      <c r="I6" s="5">
        <v>127</v>
      </c>
      <c r="J6" s="5">
        <v>158</v>
      </c>
      <c r="K6" s="5">
        <v>124</v>
      </c>
      <c r="L6" s="5">
        <v>0</v>
      </c>
      <c r="M6" s="5">
        <v>0</v>
      </c>
      <c r="N6" s="5">
        <v>0</v>
      </c>
      <c r="O6" s="5">
        <v>0</v>
      </c>
      <c r="P6" s="5">
        <v>0</v>
      </c>
      <c r="Q6" s="5">
        <v>0</v>
      </c>
      <c r="R6" s="10">
        <f t="shared" si="1"/>
        <v>825</v>
      </c>
      <c r="S6" s="17">
        <f t="shared" si="2"/>
        <v>0.5149812734082397</v>
      </c>
      <c r="T6" s="11">
        <f t="shared" si="3"/>
        <v>777</v>
      </c>
    </row>
    <row r="7" spans="1:20" ht="15">
      <c r="A7" s="2" t="s">
        <v>45</v>
      </c>
      <c r="B7" s="2" t="s">
        <v>82</v>
      </c>
      <c r="C7" s="2" t="s">
        <v>45</v>
      </c>
      <c r="D7" s="3">
        <v>626</v>
      </c>
      <c r="E7" s="4">
        <f t="shared" si="0"/>
        <v>52.166666666666664</v>
      </c>
      <c r="F7" s="5">
        <v>37</v>
      </c>
      <c r="G7" s="5">
        <v>31</v>
      </c>
      <c r="H7" s="5">
        <v>42</v>
      </c>
      <c r="I7" s="5">
        <v>25</v>
      </c>
      <c r="J7" s="5">
        <v>21</v>
      </c>
      <c r="K7" s="5">
        <v>16</v>
      </c>
      <c r="L7" s="5">
        <v>0</v>
      </c>
      <c r="M7" s="5">
        <v>0</v>
      </c>
      <c r="N7" s="5">
        <v>0</v>
      </c>
      <c r="O7" s="5">
        <v>0</v>
      </c>
      <c r="P7" s="5">
        <v>0</v>
      </c>
      <c r="Q7" s="5">
        <v>0</v>
      </c>
      <c r="R7" s="10">
        <f t="shared" si="1"/>
        <v>172</v>
      </c>
      <c r="S7" s="17">
        <f t="shared" si="2"/>
        <v>0.2747603833865815</v>
      </c>
      <c r="T7" s="11">
        <f t="shared" si="3"/>
        <v>454</v>
      </c>
    </row>
    <row r="8" spans="1:20" ht="15">
      <c r="A8" s="2" t="s">
        <v>43</v>
      </c>
      <c r="B8" s="2" t="s">
        <v>68</v>
      </c>
      <c r="C8" s="2" t="s">
        <v>43</v>
      </c>
      <c r="D8" s="3">
        <v>324</v>
      </c>
      <c r="E8" s="4">
        <f t="shared" si="0"/>
        <v>27</v>
      </c>
      <c r="F8" s="5">
        <v>14</v>
      </c>
      <c r="G8" s="5">
        <v>24</v>
      </c>
      <c r="H8" s="5">
        <v>35</v>
      </c>
      <c r="I8" s="5">
        <v>27</v>
      </c>
      <c r="J8" s="5">
        <v>15</v>
      </c>
      <c r="K8" s="5">
        <v>30</v>
      </c>
      <c r="L8" s="5">
        <v>0</v>
      </c>
      <c r="M8" s="5">
        <v>0</v>
      </c>
      <c r="N8" s="5">
        <v>0</v>
      </c>
      <c r="O8" s="5">
        <v>0</v>
      </c>
      <c r="P8" s="5">
        <v>0</v>
      </c>
      <c r="Q8" s="5">
        <v>0</v>
      </c>
      <c r="R8" s="10">
        <f t="shared" si="1"/>
        <v>145</v>
      </c>
      <c r="S8" s="17">
        <f t="shared" si="2"/>
        <v>0.44753086419753085</v>
      </c>
      <c r="T8" s="11">
        <f t="shared" si="3"/>
        <v>179</v>
      </c>
    </row>
    <row r="9" spans="1:20" ht="15">
      <c r="A9" s="2" t="s">
        <v>28</v>
      </c>
      <c r="B9" s="2" t="s">
        <v>69</v>
      </c>
      <c r="C9" s="2" t="s">
        <v>28</v>
      </c>
      <c r="D9" s="3">
        <v>877</v>
      </c>
      <c r="E9" s="4">
        <f t="shared" si="0"/>
        <v>73.08333333333333</v>
      </c>
      <c r="F9" s="5">
        <v>140</v>
      </c>
      <c r="G9" s="5">
        <v>103</v>
      </c>
      <c r="H9" s="5">
        <v>115</v>
      </c>
      <c r="I9" s="5">
        <v>120</v>
      </c>
      <c r="J9" s="5">
        <v>113</v>
      </c>
      <c r="K9" s="5">
        <v>112</v>
      </c>
      <c r="L9" s="5">
        <v>0</v>
      </c>
      <c r="M9" s="5">
        <v>0</v>
      </c>
      <c r="N9" s="5">
        <v>0</v>
      </c>
      <c r="O9" s="5">
        <v>0</v>
      </c>
      <c r="P9" s="5">
        <v>0</v>
      </c>
      <c r="Q9" s="5">
        <v>0</v>
      </c>
      <c r="R9" s="10">
        <f t="shared" si="1"/>
        <v>703</v>
      </c>
      <c r="S9" s="17">
        <f t="shared" si="2"/>
        <v>0.8015963511972634</v>
      </c>
      <c r="T9" s="11">
        <f t="shared" si="3"/>
        <v>174</v>
      </c>
    </row>
    <row r="10" spans="1:20" ht="15">
      <c r="A10" s="2" t="s">
        <v>34</v>
      </c>
      <c r="B10" s="2" t="s">
        <v>141</v>
      </c>
      <c r="C10" s="2" t="s">
        <v>34</v>
      </c>
      <c r="D10" s="3">
        <v>144</v>
      </c>
      <c r="E10" s="4">
        <f t="shared" si="0"/>
        <v>12</v>
      </c>
      <c r="F10" s="5">
        <v>42</v>
      </c>
      <c r="G10" s="5">
        <v>35</v>
      </c>
      <c r="H10" s="5">
        <v>50</v>
      </c>
      <c r="I10" s="5">
        <v>63</v>
      </c>
      <c r="J10" s="5">
        <v>64</v>
      </c>
      <c r="K10" s="5">
        <v>76</v>
      </c>
      <c r="L10" s="5">
        <v>0</v>
      </c>
      <c r="M10" s="5">
        <v>0</v>
      </c>
      <c r="N10" s="5">
        <v>0</v>
      </c>
      <c r="O10" s="5">
        <v>0</v>
      </c>
      <c r="P10" s="5">
        <v>0</v>
      </c>
      <c r="Q10" s="5">
        <v>0</v>
      </c>
      <c r="R10" s="10">
        <f t="shared" si="1"/>
        <v>330</v>
      </c>
      <c r="S10" s="17">
        <f t="shared" si="2"/>
        <v>2.2916666666666665</v>
      </c>
      <c r="T10" s="11">
        <f t="shared" si="3"/>
      </c>
    </row>
    <row r="11" spans="1:20" s="6" customFormat="1" ht="15">
      <c r="A11" s="2" t="s">
        <v>33</v>
      </c>
      <c r="B11" s="2" t="s">
        <v>70</v>
      </c>
      <c r="C11" s="2" t="s">
        <v>33</v>
      </c>
      <c r="D11" s="3">
        <v>125</v>
      </c>
      <c r="E11" s="4">
        <f t="shared" si="0"/>
        <v>10.416666666666666</v>
      </c>
      <c r="F11" s="5">
        <v>19</v>
      </c>
      <c r="G11" s="5">
        <v>12</v>
      </c>
      <c r="H11" s="5">
        <v>22</v>
      </c>
      <c r="I11" s="5">
        <v>15</v>
      </c>
      <c r="J11" s="5">
        <v>17</v>
      </c>
      <c r="K11" s="5">
        <v>16</v>
      </c>
      <c r="L11" s="5">
        <v>0</v>
      </c>
      <c r="M11" s="5">
        <v>0</v>
      </c>
      <c r="N11" s="5">
        <v>0</v>
      </c>
      <c r="O11" s="5">
        <v>0</v>
      </c>
      <c r="P11" s="5">
        <v>0</v>
      </c>
      <c r="Q11" s="5">
        <v>0</v>
      </c>
      <c r="R11" s="10">
        <f t="shared" si="1"/>
        <v>101</v>
      </c>
      <c r="S11" s="17">
        <f t="shared" si="2"/>
        <v>0.808</v>
      </c>
      <c r="T11" s="11">
        <f t="shared" si="3"/>
        <v>24</v>
      </c>
    </row>
    <row r="12" spans="1:20" s="6" customFormat="1" ht="15">
      <c r="A12" s="2" t="s">
        <v>32</v>
      </c>
      <c r="B12" s="2" t="s">
        <v>71</v>
      </c>
      <c r="C12" s="2" t="s">
        <v>32</v>
      </c>
      <c r="D12" s="3">
        <v>400</v>
      </c>
      <c r="E12" s="4">
        <f t="shared" si="0"/>
        <v>33.333333333333336</v>
      </c>
      <c r="F12" s="5">
        <v>47</v>
      </c>
      <c r="G12" s="5">
        <v>38</v>
      </c>
      <c r="H12" s="5">
        <v>43</v>
      </c>
      <c r="I12" s="5">
        <v>41</v>
      </c>
      <c r="J12" s="5">
        <v>41</v>
      </c>
      <c r="K12" s="5">
        <v>44</v>
      </c>
      <c r="L12" s="5">
        <v>0</v>
      </c>
      <c r="M12" s="5">
        <v>0</v>
      </c>
      <c r="N12" s="5">
        <v>0</v>
      </c>
      <c r="O12" s="5">
        <v>0</v>
      </c>
      <c r="P12" s="5">
        <v>0</v>
      </c>
      <c r="Q12" s="5">
        <v>0</v>
      </c>
      <c r="R12" s="10">
        <f t="shared" si="1"/>
        <v>254</v>
      </c>
      <c r="S12" s="17">
        <f t="shared" si="2"/>
        <v>0.635</v>
      </c>
      <c r="T12" s="11">
        <f t="shared" si="3"/>
        <v>146</v>
      </c>
    </row>
    <row r="13" spans="1:20" ht="15">
      <c r="A13" s="2" t="s">
        <v>40</v>
      </c>
      <c r="B13" s="2" t="s">
        <v>72</v>
      </c>
      <c r="C13" s="2" t="s">
        <v>40</v>
      </c>
      <c r="D13" s="3">
        <v>793</v>
      </c>
      <c r="E13" s="4">
        <f t="shared" si="0"/>
        <v>66.08333333333333</v>
      </c>
      <c r="F13" s="5">
        <v>76</v>
      </c>
      <c r="G13" s="5">
        <v>120</v>
      </c>
      <c r="H13" s="5">
        <v>145</v>
      </c>
      <c r="I13" s="5">
        <v>156</v>
      </c>
      <c r="J13" s="5">
        <v>133</v>
      </c>
      <c r="K13" s="5">
        <v>138</v>
      </c>
      <c r="L13" s="5">
        <v>0</v>
      </c>
      <c r="M13" s="5">
        <v>0</v>
      </c>
      <c r="N13" s="5">
        <v>0</v>
      </c>
      <c r="O13" s="5">
        <v>0</v>
      </c>
      <c r="P13" s="5">
        <v>0</v>
      </c>
      <c r="Q13" s="5">
        <v>0</v>
      </c>
      <c r="R13" s="10">
        <f t="shared" si="1"/>
        <v>768</v>
      </c>
      <c r="S13" s="17">
        <f t="shared" si="2"/>
        <v>0.9684741488020177</v>
      </c>
      <c r="T13" s="11">
        <f t="shared" si="3"/>
        <v>25</v>
      </c>
    </row>
    <row r="14" spans="1:20" s="6" customFormat="1" ht="15">
      <c r="A14" s="2" t="s">
        <v>27</v>
      </c>
      <c r="B14" s="2" t="s">
        <v>4</v>
      </c>
      <c r="C14" s="2" t="s">
        <v>27</v>
      </c>
      <c r="D14" s="3">
        <v>156</v>
      </c>
      <c r="E14" s="4">
        <f t="shared" si="0"/>
        <v>13</v>
      </c>
      <c r="F14" s="5">
        <v>74</v>
      </c>
      <c r="G14" s="5">
        <v>56</v>
      </c>
      <c r="H14" s="5">
        <v>40</v>
      </c>
      <c r="I14" s="5">
        <v>34</v>
      </c>
      <c r="J14" s="5">
        <v>42</v>
      </c>
      <c r="K14" s="5">
        <v>43</v>
      </c>
      <c r="L14" s="5">
        <v>0</v>
      </c>
      <c r="M14" s="5">
        <v>0</v>
      </c>
      <c r="N14" s="5">
        <v>0</v>
      </c>
      <c r="O14" s="5">
        <v>0</v>
      </c>
      <c r="P14" s="5">
        <v>0</v>
      </c>
      <c r="Q14" s="5">
        <v>0</v>
      </c>
      <c r="R14" s="10">
        <f t="shared" si="1"/>
        <v>289</v>
      </c>
      <c r="S14" s="17">
        <f t="shared" si="2"/>
        <v>1.8525641025641026</v>
      </c>
      <c r="T14" s="11">
        <f t="shared" si="3"/>
      </c>
    </row>
    <row r="15" spans="1:20" ht="15">
      <c r="A15" s="2" t="s">
        <v>42</v>
      </c>
      <c r="B15" s="2" t="s">
        <v>5</v>
      </c>
      <c r="C15" s="2" t="s">
        <v>42</v>
      </c>
      <c r="D15" s="3">
        <v>50</v>
      </c>
      <c r="E15" s="4">
        <f t="shared" si="0"/>
        <v>4.166666666666667</v>
      </c>
      <c r="F15" s="5">
        <v>7</v>
      </c>
      <c r="G15" s="5">
        <v>3</v>
      </c>
      <c r="H15" s="5">
        <v>8</v>
      </c>
      <c r="I15" s="5">
        <v>6</v>
      </c>
      <c r="J15" s="5">
        <v>8</v>
      </c>
      <c r="K15" s="5">
        <v>2</v>
      </c>
      <c r="L15" s="5">
        <v>0</v>
      </c>
      <c r="M15" s="5">
        <v>0</v>
      </c>
      <c r="N15" s="5">
        <v>0</v>
      </c>
      <c r="O15" s="5">
        <v>0</v>
      </c>
      <c r="P15" s="5">
        <v>0</v>
      </c>
      <c r="Q15" s="5">
        <v>0</v>
      </c>
      <c r="R15" s="10">
        <f t="shared" si="1"/>
        <v>34</v>
      </c>
      <c r="S15" s="17">
        <f t="shared" si="2"/>
        <v>0.68</v>
      </c>
      <c r="T15" s="11">
        <f t="shared" si="3"/>
        <v>16</v>
      </c>
    </row>
    <row r="16" spans="1:20" ht="15">
      <c r="A16" s="2" t="s">
        <v>55</v>
      </c>
      <c r="B16" s="2" t="s">
        <v>142</v>
      </c>
      <c r="C16" s="2" t="s">
        <v>55</v>
      </c>
      <c r="D16" s="3">
        <v>197</v>
      </c>
      <c r="E16" s="4">
        <f aca="true" t="shared" si="4" ref="E16:E21">D16/12</f>
        <v>16.416666666666668</v>
      </c>
      <c r="F16" s="5">
        <v>14</v>
      </c>
      <c r="G16" s="5">
        <v>14</v>
      </c>
      <c r="H16" s="5">
        <v>21</v>
      </c>
      <c r="I16" s="5">
        <v>21</v>
      </c>
      <c r="J16" s="5">
        <v>21</v>
      </c>
      <c r="K16" s="5">
        <v>28</v>
      </c>
      <c r="L16" s="5">
        <v>0</v>
      </c>
      <c r="M16" s="5">
        <v>0</v>
      </c>
      <c r="N16" s="5">
        <v>0</v>
      </c>
      <c r="O16" s="5">
        <v>0</v>
      </c>
      <c r="P16" s="5">
        <v>0</v>
      </c>
      <c r="Q16" s="5">
        <v>0</v>
      </c>
      <c r="R16" s="10">
        <f aca="true" t="shared" si="5" ref="R16:R21">SUM(F16:Q16)</f>
        <v>119</v>
      </c>
      <c r="S16" s="17">
        <f aca="true" t="shared" si="6" ref="S16:S21">IF(D16=0,0,+R16/D16)</f>
        <v>0.6040609137055838</v>
      </c>
      <c r="T16" s="11">
        <f aca="true" t="shared" si="7" ref="T16:T21">IF(COUNT(F16:Q16)*(D16/12)-R16&lt;0,"",COUNT(F16:Q16)*(D16/12)-R16)</f>
        <v>78</v>
      </c>
    </row>
    <row r="17" spans="1:20" ht="15">
      <c r="A17" s="2" t="s">
        <v>26</v>
      </c>
      <c r="B17" s="2" t="s">
        <v>7</v>
      </c>
      <c r="C17" s="2" t="s">
        <v>26</v>
      </c>
      <c r="D17" s="3">
        <v>12</v>
      </c>
      <c r="E17" s="4">
        <f t="shared" si="4"/>
        <v>1</v>
      </c>
      <c r="F17" s="5">
        <v>39</v>
      </c>
      <c r="G17" s="5">
        <v>29</v>
      </c>
      <c r="H17" s="5">
        <v>35</v>
      </c>
      <c r="I17" s="5">
        <v>18</v>
      </c>
      <c r="J17" s="5">
        <v>24</v>
      </c>
      <c r="K17" s="5">
        <v>12</v>
      </c>
      <c r="L17" s="5">
        <v>0</v>
      </c>
      <c r="M17" s="5">
        <v>0</v>
      </c>
      <c r="N17" s="5">
        <v>0</v>
      </c>
      <c r="O17" s="5">
        <v>0</v>
      </c>
      <c r="P17" s="5">
        <v>0</v>
      </c>
      <c r="Q17" s="5">
        <v>0</v>
      </c>
      <c r="R17" s="10">
        <f t="shared" si="5"/>
        <v>157</v>
      </c>
      <c r="S17" s="17">
        <f t="shared" si="6"/>
        <v>13.083333333333334</v>
      </c>
      <c r="T17" s="11">
        <f t="shared" si="7"/>
      </c>
    </row>
    <row r="18" spans="1:20" ht="15">
      <c r="A18" s="2" t="s">
        <v>26</v>
      </c>
      <c r="B18" s="2" t="s">
        <v>135</v>
      </c>
      <c r="C18" s="2" t="s">
        <v>26</v>
      </c>
      <c r="D18" s="147">
        <v>12</v>
      </c>
      <c r="E18" s="4">
        <f t="shared" si="4"/>
        <v>1</v>
      </c>
      <c r="F18" s="5">
        <v>0</v>
      </c>
      <c r="G18" s="5">
        <v>0</v>
      </c>
      <c r="H18" s="5">
        <v>0</v>
      </c>
      <c r="I18" s="5">
        <v>0</v>
      </c>
      <c r="J18" s="5">
        <v>5</v>
      </c>
      <c r="K18" s="5">
        <v>9</v>
      </c>
      <c r="L18" s="5">
        <v>0</v>
      </c>
      <c r="M18" s="5">
        <v>0</v>
      </c>
      <c r="N18" s="5">
        <v>0</v>
      </c>
      <c r="O18" s="5">
        <v>0</v>
      </c>
      <c r="P18" s="5">
        <v>0</v>
      </c>
      <c r="Q18" s="5">
        <v>0</v>
      </c>
      <c r="R18" s="10">
        <f t="shared" si="5"/>
        <v>14</v>
      </c>
      <c r="S18" s="17">
        <f t="shared" si="6"/>
        <v>1.1666666666666667</v>
      </c>
      <c r="T18" s="11">
        <f t="shared" si="7"/>
      </c>
    </row>
    <row r="19" spans="1:20" ht="15">
      <c r="A19" s="2" t="s">
        <v>36</v>
      </c>
      <c r="B19" s="2" t="s">
        <v>83</v>
      </c>
      <c r="C19" s="2" t="s">
        <v>36</v>
      </c>
      <c r="D19" s="3">
        <v>12</v>
      </c>
      <c r="E19" s="4">
        <f t="shared" si="4"/>
        <v>1</v>
      </c>
      <c r="F19" s="5">
        <v>8</v>
      </c>
      <c r="G19" s="5">
        <v>5</v>
      </c>
      <c r="H19" s="5">
        <v>2</v>
      </c>
      <c r="I19" s="5">
        <v>4</v>
      </c>
      <c r="J19" s="5">
        <v>2</v>
      </c>
      <c r="K19" s="5">
        <v>6</v>
      </c>
      <c r="L19" s="5">
        <v>0</v>
      </c>
      <c r="M19" s="5">
        <v>0</v>
      </c>
      <c r="N19" s="5">
        <v>0</v>
      </c>
      <c r="O19" s="5">
        <v>0</v>
      </c>
      <c r="P19" s="5">
        <v>0</v>
      </c>
      <c r="Q19" s="5">
        <v>0</v>
      </c>
      <c r="R19" s="10">
        <f t="shared" si="5"/>
        <v>27</v>
      </c>
      <c r="S19" s="17">
        <f t="shared" si="6"/>
        <v>2.25</v>
      </c>
      <c r="T19" s="11">
        <f t="shared" si="7"/>
      </c>
    </row>
    <row r="20" spans="1:20" s="6" customFormat="1" ht="15">
      <c r="A20" s="2" t="s">
        <v>56</v>
      </c>
      <c r="B20" s="2" t="s">
        <v>144</v>
      </c>
      <c r="C20" s="2" t="s">
        <v>56</v>
      </c>
      <c r="D20" s="3">
        <v>13</v>
      </c>
      <c r="E20" s="4">
        <f t="shared" si="4"/>
        <v>1.0833333333333333</v>
      </c>
      <c r="F20" s="5">
        <v>2</v>
      </c>
      <c r="G20" s="5">
        <v>0</v>
      </c>
      <c r="H20" s="5">
        <v>1</v>
      </c>
      <c r="I20" s="5">
        <v>2</v>
      </c>
      <c r="J20" s="5">
        <v>2</v>
      </c>
      <c r="K20" s="5">
        <v>1</v>
      </c>
      <c r="L20" s="5">
        <v>0</v>
      </c>
      <c r="M20" s="5">
        <v>0</v>
      </c>
      <c r="N20" s="5">
        <v>0</v>
      </c>
      <c r="O20" s="5">
        <v>0</v>
      </c>
      <c r="P20" s="5">
        <v>0</v>
      </c>
      <c r="Q20" s="5">
        <v>0</v>
      </c>
      <c r="R20" s="10">
        <f t="shared" si="5"/>
        <v>8</v>
      </c>
      <c r="S20" s="17">
        <f t="shared" si="6"/>
        <v>0.6153846153846154</v>
      </c>
      <c r="T20" s="11">
        <f t="shared" si="7"/>
        <v>5</v>
      </c>
    </row>
    <row r="21" spans="1:20" ht="15">
      <c r="A21" s="2" t="s">
        <v>37</v>
      </c>
      <c r="B21" s="2" t="s">
        <v>8</v>
      </c>
      <c r="C21" s="2" t="s">
        <v>37</v>
      </c>
      <c r="D21" s="3">
        <v>174</v>
      </c>
      <c r="E21" s="4">
        <f t="shared" si="4"/>
        <v>14.5</v>
      </c>
      <c r="F21" s="5">
        <v>36</v>
      </c>
      <c r="G21" s="5">
        <v>25</v>
      </c>
      <c r="H21" s="5">
        <v>50</v>
      </c>
      <c r="I21" s="5">
        <v>45</v>
      </c>
      <c r="J21" s="5">
        <v>48</v>
      </c>
      <c r="K21" s="5">
        <v>64</v>
      </c>
      <c r="L21" s="5">
        <v>0</v>
      </c>
      <c r="M21" s="5">
        <v>0</v>
      </c>
      <c r="N21" s="5">
        <v>0</v>
      </c>
      <c r="O21" s="5">
        <v>0</v>
      </c>
      <c r="P21" s="5">
        <v>0</v>
      </c>
      <c r="Q21" s="5">
        <v>0</v>
      </c>
      <c r="R21" s="10">
        <f t="shared" si="5"/>
        <v>268</v>
      </c>
      <c r="S21" s="17">
        <f t="shared" si="6"/>
        <v>1.5402298850574712</v>
      </c>
      <c r="T21" s="11">
        <f t="shared" si="7"/>
      </c>
    </row>
    <row r="22" spans="1:20" ht="15">
      <c r="A22" s="2" t="s">
        <v>31</v>
      </c>
      <c r="B22" s="2" t="s">
        <v>145</v>
      </c>
      <c r="C22" s="2" t="s">
        <v>31</v>
      </c>
      <c r="D22" s="3">
        <v>1799</v>
      </c>
      <c r="E22" s="4">
        <f>D22/12</f>
        <v>149.91666666666666</v>
      </c>
      <c r="F22" s="5">
        <v>42</v>
      </c>
      <c r="G22" s="5">
        <v>40</v>
      </c>
      <c r="H22" s="5">
        <v>56</v>
      </c>
      <c r="I22" s="5">
        <v>57</v>
      </c>
      <c r="J22" s="5">
        <v>36</v>
      </c>
      <c r="K22" s="5">
        <v>29</v>
      </c>
      <c r="L22" s="5">
        <v>0</v>
      </c>
      <c r="M22" s="5">
        <v>0</v>
      </c>
      <c r="N22" s="5">
        <v>0</v>
      </c>
      <c r="O22" s="5">
        <v>0</v>
      </c>
      <c r="P22" s="5">
        <v>0</v>
      </c>
      <c r="Q22" s="5">
        <v>0</v>
      </c>
      <c r="R22" s="10">
        <f>SUM(F22:Q22)</f>
        <v>260</v>
      </c>
      <c r="S22" s="17">
        <f>IF(D22=0,0,+R22/D22)</f>
        <v>0.14452473596442467</v>
      </c>
      <c r="T22" s="11">
        <f>IF(COUNT(F22:Q22)*(D22/12)-R22&lt;0,"",COUNT(F22:Q22)*(D22/12)-R22)</f>
        <v>1539</v>
      </c>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8.xml><?xml version="1.0" encoding="utf-8"?>
<worksheet xmlns="http://schemas.openxmlformats.org/spreadsheetml/2006/main" xmlns:r="http://schemas.openxmlformats.org/officeDocument/2006/relationships">
  <sheetPr codeName="Hoja5">
    <tabColor theme="5" tint="-0.4999699890613556"/>
  </sheetPr>
  <dimension ref="A1:T40"/>
  <sheetViews>
    <sheetView zoomScale="71" zoomScaleNormal="7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2.75"/>
  <cols>
    <col min="1" max="1" width="21.7109375" style="7" bestFit="1" customWidth="1"/>
    <col min="2" max="2" width="69.421875" style="16" bestFit="1" customWidth="1"/>
    <col min="3" max="3" width="21.7109375" style="16" bestFit="1" customWidth="1"/>
    <col min="4" max="5" width="13.140625" style="8" customWidth="1"/>
    <col min="6" max="18" width="13.140625" style="7" customWidth="1"/>
    <col min="19" max="20" width="13.0039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30">
      <c r="A2" s="9" t="s">
        <v>0</v>
      </c>
      <c r="B2" s="18" t="s">
        <v>1</v>
      </c>
      <c r="C2" s="18" t="s">
        <v>10</v>
      </c>
      <c r="D2" s="19" t="s">
        <v>136</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147">
        <v>80</v>
      </c>
      <c r="E3" s="4">
        <f aca="true" t="shared" si="0" ref="E3:E15">D3/12</f>
        <v>6.666666666666667</v>
      </c>
      <c r="F3" s="5">
        <v>56</v>
      </c>
      <c r="G3" s="5">
        <v>59</v>
      </c>
      <c r="H3" s="5">
        <v>41</v>
      </c>
      <c r="I3" s="5">
        <v>27</v>
      </c>
      <c r="J3" s="5">
        <v>18</v>
      </c>
      <c r="K3" s="5">
        <v>25</v>
      </c>
      <c r="L3" s="5">
        <v>0</v>
      </c>
      <c r="M3" s="5">
        <v>0</v>
      </c>
      <c r="N3" s="5">
        <v>0</v>
      </c>
      <c r="O3" s="5">
        <v>0</v>
      </c>
      <c r="P3" s="5">
        <v>0</v>
      </c>
      <c r="Q3" s="5">
        <v>0</v>
      </c>
      <c r="R3" s="10">
        <f aca="true" t="shared" si="1" ref="R3:R15">SUM(F3:Q3)</f>
        <v>226</v>
      </c>
      <c r="S3" s="17">
        <f aca="true" t="shared" si="2" ref="S3:S15">IF(D3=0,0,+R3/D3)</f>
        <v>2.825</v>
      </c>
      <c r="T3" s="11">
        <f aca="true" t="shared" si="3" ref="T3:T15">IF(COUNT(F3:Q3)*(D3/12)-R3&lt;0,"",COUNT(F3:Q3)*(D3/12)-R3)</f>
      </c>
    </row>
    <row r="4" spans="1:20" ht="15">
      <c r="A4" s="2" t="s">
        <v>30</v>
      </c>
      <c r="B4" s="2" t="s">
        <v>3</v>
      </c>
      <c r="C4" s="2" t="s">
        <v>30</v>
      </c>
      <c r="D4" s="147">
        <v>120</v>
      </c>
      <c r="E4" s="4">
        <f t="shared" si="0"/>
        <v>10</v>
      </c>
      <c r="F4" s="5">
        <v>16</v>
      </c>
      <c r="G4" s="5">
        <v>14</v>
      </c>
      <c r="H4" s="5">
        <v>10</v>
      </c>
      <c r="I4" s="5">
        <v>22</v>
      </c>
      <c r="J4" s="5">
        <v>13</v>
      </c>
      <c r="K4" s="5">
        <v>13</v>
      </c>
      <c r="L4" s="5">
        <v>0</v>
      </c>
      <c r="M4" s="5">
        <v>0</v>
      </c>
      <c r="N4" s="5">
        <v>0</v>
      </c>
      <c r="O4" s="5">
        <v>0</v>
      </c>
      <c r="P4" s="5">
        <v>0</v>
      </c>
      <c r="Q4" s="5">
        <v>0</v>
      </c>
      <c r="R4" s="10">
        <f t="shared" si="1"/>
        <v>88</v>
      </c>
      <c r="S4" s="17">
        <f t="shared" si="2"/>
        <v>0.7333333333333333</v>
      </c>
      <c r="T4" s="11">
        <f t="shared" si="3"/>
        <v>32</v>
      </c>
    </row>
    <row r="5" spans="1:20" ht="15">
      <c r="A5" s="2" t="s">
        <v>39</v>
      </c>
      <c r="B5" s="2" t="s">
        <v>140</v>
      </c>
      <c r="C5" s="2" t="s">
        <v>39</v>
      </c>
      <c r="D5" s="147">
        <v>327</v>
      </c>
      <c r="E5" s="4">
        <f t="shared" si="0"/>
        <v>27.25</v>
      </c>
      <c r="F5" s="5">
        <v>54</v>
      </c>
      <c r="G5" s="5">
        <v>39</v>
      </c>
      <c r="H5" s="5">
        <v>40</v>
      </c>
      <c r="I5" s="5">
        <v>28</v>
      </c>
      <c r="J5" s="5">
        <v>32</v>
      </c>
      <c r="K5" s="5">
        <v>49</v>
      </c>
      <c r="L5" s="5">
        <v>0</v>
      </c>
      <c r="M5" s="5">
        <v>0</v>
      </c>
      <c r="N5" s="5">
        <v>0</v>
      </c>
      <c r="O5" s="5">
        <v>0</v>
      </c>
      <c r="P5" s="5">
        <v>0</v>
      </c>
      <c r="Q5" s="5">
        <v>0</v>
      </c>
      <c r="R5" s="10">
        <f t="shared" si="1"/>
        <v>242</v>
      </c>
      <c r="S5" s="17">
        <f t="shared" si="2"/>
        <v>0.7400611620795107</v>
      </c>
      <c r="T5" s="11">
        <f t="shared" si="3"/>
        <v>85</v>
      </c>
    </row>
    <row r="6" spans="1:20" ht="15">
      <c r="A6" s="2" t="s">
        <v>38</v>
      </c>
      <c r="B6" s="2" t="s">
        <v>73</v>
      </c>
      <c r="C6" s="2" t="s">
        <v>38</v>
      </c>
      <c r="D6" s="147">
        <v>1718</v>
      </c>
      <c r="E6" s="4">
        <f t="shared" si="0"/>
        <v>143.16666666666666</v>
      </c>
      <c r="F6" s="5">
        <v>177</v>
      </c>
      <c r="G6" s="5">
        <v>151</v>
      </c>
      <c r="H6" s="5">
        <v>178</v>
      </c>
      <c r="I6" s="5">
        <v>182</v>
      </c>
      <c r="J6" s="5">
        <v>174</v>
      </c>
      <c r="K6" s="5">
        <v>179</v>
      </c>
      <c r="L6" s="5">
        <v>0</v>
      </c>
      <c r="M6" s="5">
        <v>0</v>
      </c>
      <c r="N6" s="5">
        <v>0</v>
      </c>
      <c r="O6" s="5">
        <v>0</v>
      </c>
      <c r="P6" s="5">
        <v>0</v>
      </c>
      <c r="Q6" s="5">
        <v>0</v>
      </c>
      <c r="R6" s="10">
        <f t="shared" si="1"/>
        <v>1041</v>
      </c>
      <c r="S6" s="17">
        <f t="shared" si="2"/>
        <v>0.6059371362048894</v>
      </c>
      <c r="T6" s="11">
        <f t="shared" si="3"/>
        <v>677</v>
      </c>
    </row>
    <row r="7" spans="1:20" ht="15">
      <c r="A7" s="2" t="s">
        <v>45</v>
      </c>
      <c r="B7" s="2" t="s">
        <v>82</v>
      </c>
      <c r="C7" s="2" t="s">
        <v>45</v>
      </c>
      <c r="D7" s="147">
        <v>612</v>
      </c>
      <c r="E7" s="4">
        <f t="shared" si="0"/>
        <v>51</v>
      </c>
      <c r="F7" s="5">
        <v>78</v>
      </c>
      <c r="G7" s="5">
        <v>64</v>
      </c>
      <c r="H7" s="5">
        <v>72</v>
      </c>
      <c r="I7" s="5">
        <v>58</v>
      </c>
      <c r="J7" s="5">
        <v>34</v>
      </c>
      <c r="K7" s="5">
        <v>37</v>
      </c>
      <c r="L7" s="5">
        <v>0</v>
      </c>
      <c r="M7" s="5">
        <v>0</v>
      </c>
      <c r="N7" s="5">
        <v>0</v>
      </c>
      <c r="O7" s="5">
        <v>0</v>
      </c>
      <c r="P7" s="5">
        <v>0</v>
      </c>
      <c r="Q7" s="5">
        <v>0</v>
      </c>
      <c r="R7" s="10">
        <f t="shared" si="1"/>
        <v>343</v>
      </c>
      <c r="S7" s="17">
        <f t="shared" si="2"/>
        <v>0.5604575163398693</v>
      </c>
      <c r="T7" s="11">
        <f t="shared" si="3"/>
        <v>269</v>
      </c>
    </row>
    <row r="8" spans="1:20" ht="15">
      <c r="A8" s="2" t="s">
        <v>43</v>
      </c>
      <c r="B8" s="2" t="s">
        <v>68</v>
      </c>
      <c r="C8" s="2" t="s">
        <v>43</v>
      </c>
      <c r="D8" s="147">
        <v>249</v>
      </c>
      <c r="E8" s="4">
        <f t="shared" si="0"/>
        <v>20.75</v>
      </c>
      <c r="F8" s="5">
        <v>46</v>
      </c>
      <c r="G8" s="5">
        <v>38</v>
      </c>
      <c r="H8" s="5">
        <v>38</v>
      </c>
      <c r="I8" s="5">
        <v>53</v>
      </c>
      <c r="J8" s="5">
        <v>27</v>
      </c>
      <c r="K8" s="5">
        <v>45</v>
      </c>
      <c r="L8" s="5">
        <v>0</v>
      </c>
      <c r="M8" s="5">
        <v>0</v>
      </c>
      <c r="N8" s="5">
        <v>0</v>
      </c>
      <c r="O8" s="5">
        <v>0</v>
      </c>
      <c r="P8" s="5">
        <v>0</v>
      </c>
      <c r="Q8" s="5">
        <v>0</v>
      </c>
      <c r="R8" s="10">
        <f t="shared" si="1"/>
        <v>247</v>
      </c>
      <c r="S8" s="17">
        <f t="shared" si="2"/>
        <v>0.9919678714859438</v>
      </c>
      <c r="T8" s="11">
        <f t="shared" si="3"/>
        <v>2</v>
      </c>
    </row>
    <row r="9" spans="1:20" ht="15">
      <c r="A9" s="2" t="s">
        <v>28</v>
      </c>
      <c r="B9" s="2" t="s">
        <v>69</v>
      </c>
      <c r="C9" s="2" t="s">
        <v>28</v>
      </c>
      <c r="D9" s="147">
        <v>952</v>
      </c>
      <c r="E9" s="4">
        <f t="shared" si="0"/>
        <v>79.33333333333333</v>
      </c>
      <c r="F9" s="5">
        <v>180</v>
      </c>
      <c r="G9" s="5">
        <v>136</v>
      </c>
      <c r="H9" s="5">
        <v>139</v>
      </c>
      <c r="I9" s="5">
        <v>129</v>
      </c>
      <c r="J9" s="5">
        <v>166</v>
      </c>
      <c r="K9" s="5">
        <v>159</v>
      </c>
      <c r="L9" s="5">
        <v>0</v>
      </c>
      <c r="M9" s="5">
        <v>0</v>
      </c>
      <c r="N9" s="5">
        <v>0</v>
      </c>
      <c r="O9" s="5">
        <v>0</v>
      </c>
      <c r="P9" s="5">
        <v>0</v>
      </c>
      <c r="Q9" s="5">
        <v>0</v>
      </c>
      <c r="R9" s="10">
        <f t="shared" si="1"/>
        <v>909</v>
      </c>
      <c r="S9" s="17">
        <f t="shared" si="2"/>
        <v>0.9548319327731093</v>
      </c>
      <c r="T9" s="11">
        <f t="shared" si="3"/>
        <v>43</v>
      </c>
    </row>
    <row r="10" spans="1:20" ht="15">
      <c r="A10" s="2" t="s">
        <v>34</v>
      </c>
      <c r="B10" s="2" t="s">
        <v>141</v>
      </c>
      <c r="C10" s="2" t="s">
        <v>34</v>
      </c>
      <c r="D10" s="147">
        <v>100</v>
      </c>
      <c r="E10" s="4">
        <f t="shared" si="0"/>
        <v>8.333333333333334</v>
      </c>
      <c r="F10" s="5">
        <v>74</v>
      </c>
      <c r="G10" s="5">
        <v>85</v>
      </c>
      <c r="H10" s="5">
        <v>56</v>
      </c>
      <c r="I10" s="5">
        <v>94</v>
      </c>
      <c r="J10" s="5">
        <v>93</v>
      </c>
      <c r="K10" s="5">
        <v>94</v>
      </c>
      <c r="L10" s="5">
        <v>0</v>
      </c>
      <c r="M10" s="5">
        <v>0</v>
      </c>
      <c r="N10" s="5">
        <v>0</v>
      </c>
      <c r="O10" s="5">
        <v>0</v>
      </c>
      <c r="P10" s="5">
        <v>0</v>
      </c>
      <c r="Q10" s="5">
        <v>0</v>
      </c>
      <c r="R10" s="10">
        <f t="shared" si="1"/>
        <v>496</v>
      </c>
      <c r="S10" s="17">
        <f t="shared" si="2"/>
        <v>4.96</v>
      </c>
      <c r="T10" s="11">
        <f t="shared" si="3"/>
      </c>
    </row>
    <row r="11" spans="1:20" s="6" customFormat="1" ht="15">
      <c r="A11" s="2" t="s">
        <v>33</v>
      </c>
      <c r="B11" s="2" t="s">
        <v>70</v>
      </c>
      <c r="C11" s="2" t="s">
        <v>33</v>
      </c>
      <c r="D11" s="147">
        <v>142</v>
      </c>
      <c r="E11" s="4">
        <f t="shared" si="0"/>
        <v>11.833333333333334</v>
      </c>
      <c r="F11" s="5">
        <v>32</v>
      </c>
      <c r="G11" s="5">
        <v>37</v>
      </c>
      <c r="H11" s="5">
        <v>38</v>
      </c>
      <c r="I11" s="5">
        <v>34</v>
      </c>
      <c r="J11" s="5">
        <v>30</v>
      </c>
      <c r="K11" s="5">
        <v>25</v>
      </c>
      <c r="L11" s="5">
        <v>0</v>
      </c>
      <c r="M11" s="5">
        <v>0</v>
      </c>
      <c r="N11" s="5">
        <v>0</v>
      </c>
      <c r="O11" s="5">
        <v>0</v>
      </c>
      <c r="P11" s="5">
        <v>0</v>
      </c>
      <c r="Q11" s="5">
        <v>0</v>
      </c>
      <c r="R11" s="10">
        <f t="shared" si="1"/>
        <v>196</v>
      </c>
      <c r="S11" s="17">
        <f t="shared" si="2"/>
        <v>1.380281690140845</v>
      </c>
      <c r="T11" s="11">
        <f t="shared" si="3"/>
      </c>
    </row>
    <row r="12" spans="1:20" s="6" customFormat="1" ht="15">
      <c r="A12" s="2" t="s">
        <v>32</v>
      </c>
      <c r="B12" s="2" t="s">
        <v>71</v>
      </c>
      <c r="C12" s="2" t="s">
        <v>32</v>
      </c>
      <c r="D12" s="147">
        <v>200</v>
      </c>
      <c r="E12" s="4">
        <f t="shared" si="0"/>
        <v>16.666666666666668</v>
      </c>
      <c r="F12" s="5">
        <v>72</v>
      </c>
      <c r="G12" s="5">
        <v>77</v>
      </c>
      <c r="H12" s="5">
        <v>71</v>
      </c>
      <c r="I12" s="5">
        <v>78</v>
      </c>
      <c r="J12" s="5">
        <v>65</v>
      </c>
      <c r="K12" s="5">
        <v>84</v>
      </c>
      <c r="L12" s="5">
        <v>0</v>
      </c>
      <c r="M12" s="5">
        <v>0</v>
      </c>
      <c r="N12" s="5">
        <v>0</v>
      </c>
      <c r="O12" s="5">
        <v>0</v>
      </c>
      <c r="P12" s="5">
        <v>0</v>
      </c>
      <c r="Q12" s="5">
        <v>0</v>
      </c>
      <c r="R12" s="10">
        <f t="shared" si="1"/>
        <v>447</v>
      </c>
      <c r="S12" s="17">
        <f t="shared" si="2"/>
        <v>2.235</v>
      </c>
      <c r="T12" s="11">
        <f t="shared" si="3"/>
      </c>
    </row>
    <row r="13" spans="1:20" ht="15">
      <c r="A13" s="2" t="s">
        <v>40</v>
      </c>
      <c r="B13" s="2" t="s">
        <v>72</v>
      </c>
      <c r="C13" s="2" t="s">
        <v>40</v>
      </c>
      <c r="D13" s="147">
        <v>437</v>
      </c>
      <c r="E13" s="4">
        <f t="shared" si="0"/>
        <v>36.416666666666664</v>
      </c>
      <c r="F13" s="5">
        <v>186</v>
      </c>
      <c r="G13" s="5">
        <v>174</v>
      </c>
      <c r="H13" s="5">
        <v>185</v>
      </c>
      <c r="I13" s="5">
        <v>232</v>
      </c>
      <c r="J13" s="5">
        <v>167</v>
      </c>
      <c r="K13" s="5">
        <v>174</v>
      </c>
      <c r="L13" s="5">
        <v>0</v>
      </c>
      <c r="M13" s="5">
        <v>0</v>
      </c>
      <c r="N13" s="5">
        <v>0</v>
      </c>
      <c r="O13" s="5">
        <v>0</v>
      </c>
      <c r="P13" s="5">
        <v>0</v>
      </c>
      <c r="Q13" s="5">
        <v>0</v>
      </c>
      <c r="R13" s="10">
        <f t="shared" si="1"/>
        <v>1118</v>
      </c>
      <c r="S13" s="17">
        <f t="shared" si="2"/>
        <v>2.5583524027459954</v>
      </c>
      <c r="T13" s="11">
        <f t="shared" si="3"/>
      </c>
    </row>
    <row r="14" spans="1:20" s="6" customFormat="1" ht="15">
      <c r="A14" s="2" t="s">
        <v>27</v>
      </c>
      <c r="B14" s="2" t="s">
        <v>4</v>
      </c>
      <c r="C14" s="2" t="s">
        <v>27</v>
      </c>
      <c r="D14" s="147">
        <v>156</v>
      </c>
      <c r="E14" s="4">
        <f t="shared" si="0"/>
        <v>13</v>
      </c>
      <c r="F14" s="5">
        <v>27</v>
      </c>
      <c r="G14" s="5">
        <v>42</v>
      </c>
      <c r="H14" s="5">
        <v>28</v>
      </c>
      <c r="I14" s="5">
        <v>28</v>
      </c>
      <c r="J14" s="5">
        <v>32</v>
      </c>
      <c r="K14" s="5">
        <v>33</v>
      </c>
      <c r="L14" s="5">
        <v>0</v>
      </c>
      <c r="M14" s="5">
        <v>0</v>
      </c>
      <c r="N14" s="5">
        <v>0</v>
      </c>
      <c r="O14" s="5">
        <v>0</v>
      </c>
      <c r="P14" s="5">
        <v>0</v>
      </c>
      <c r="Q14" s="5">
        <v>0</v>
      </c>
      <c r="R14" s="10">
        <f t="shared" si="1"/>
        <v>190</v>
      </c>
      <c r="S14" s="17">
        <f t="shared" si="2"/>
        <v>1.2179487179487178</v>
      </c>
      <c r="T14" s="11">
        <f t="shared" si="3"/>
      </c>
    </row>
    <row r="15" spans="1:20" ht="15">
      <c r="A15" s="2" t="s">
        <v>42</v>
      </c>
      <c r="B15" s="2" t="s">
        <v>5</v>
      </c>
      <c r="C15" s="2" t="s">
        <v>42</v>
      </c>
      <c r="D15" s="147">
        <v>120</v>
      </c>
      <c r="E15" s="4">
        <f t="shared" si="0"/>
        <v>10</v>
      </c>
      <c r="F15" s="5">
        <v>11</v>
      </c>
      <c r="G15" s="5">
        <v>6</v>
      </c>
      <c r="H15" s="5">
        <v>9</v>
      </c>
      <c r="I15" s="5">
        <v>6</v>
      </c>
      <c r="J15" s="5">
        <v>8</v>
      </c>
      <c r="K15" s="5">
        <v>7</v>
      </c>
      <c r="L15" s="5">
        <v>0</v>
      </c>
      <c r="M15" s="5">
        <v>0</v>
      </c>
      <c r="N15" s="5">
        <v>0</v>
      </c>
      <c r="O15" s="5">
        <v>0</v>
      </c>
      <c r="P15" s="5">
        <v>0</v>
      </c>
      <c r="Q15" s="5">
        <v>0</v>
      </c>
      <c r="R15" s="10">
        <f t="shared" si="1"/>
        <v>47</v>
      </c>
      <c r="S15" s="17">
        <f t="shared" si="2"/>
        <v>0.39166666666666666</v>
      </c>
      <c r="T15" s="11">
        <f t="shared" si="3"/>
        <v>73</v>
      </c>
    </row>
    <row r="16" spans="1:20" ht="15">
      <c r="A16" s="2" t="s">
        <v>55</v>
      </c>
      <c r="B16" s="2" t="s">
        <v>142</v>
      </c>
      <c r="C16" s="2" t="s">
        <v>55</v>
      </c>
      <c r="D16" s="147">
        <v>248</v>
      </c>
      <c r="E16" s="4">
        <f aca="true" t="shared" si="4" ref="E16:E21">D16/12</f>
        <v>20.666666666666668</v>
      </c>
      <c r="F16" s="5">
        <v>24</v>
      </c>
      <c r="G16" s="5">
        <v>36</v>
      </c>
      <c r="H16" s="5">
        <v>29</v>
      </c>
      <c r="I16" s="5">
        <v>31</v>
      </c>
      <c r="J16" s="5">
        <v>24</v>
      </c>
      <c r="K16" s="5">
        <v>30</v>
      </c>
      <c r="L16" s="5">
        <v>0</v>
      </c>
      <c r="M16" s="5">
        <v>0</v>
      </c>
      <c r="N16" s="5">
        <v>0</v>
      </c>
      <c r="O16" s="5">
        <v>0</v>
      </c>
      <c r="P16" s="5">
        <v>0</v>
      </c>
      <c r="Q16" s="5">
        <v>0</v>
      </c>
      <c r="R16" s="10">
        <f aca="true" t="shared" si="5" ref="R16:R21">SUM(F16:Q16)</f>
        <v>174</v>
      </c>
      <c r="S16" s="17">
        <f aca="true" t="shared" si="6" ref="S16:S21">IF(D16=0,0,+R16/D16)</f>
        <v>0.7016129032258065</v>
      </c>
      <c r="T16" s="11">
        <f aca="true" t="shared" si="7" ref="T16:T21">IF(COUNT(F16:Q16)*(D16/12)-R16&lt;0,"",COUNT(F16:Q16)*(D16/12)-R16)</f>
        <v>74</v>
      </c>
    </row>
    <row r="17" spans="1:20" ht="15">
      <c r="A17" s="2" t="s">
        <v>26</v>
      </c>
      <c r="B17" s="2" t="s">
        <v>7</v>
      </c>
      <c r="C17" s="2" t="s">
        <v>26</v>
      </c>
      <c r="D17" s="147">
        <v>12</v>
      </c>
      <c r="E17" s="4">
        <f t="shared" si="4"/>
        <v>1</v>
      </c>
      <c r="F17" s="5">
        <v>43</v>
      </c>
      <c r="G17" s="5">
        <v>37</v>
      </c>
      <c r="H17" s="5">
        <v>48</v>
      </c>
      <c r="I17" s="5">
        <v>22</v>
      </c>
      <c r="J17" s="5">
        <v>35</v>
      </c>
      <c r="K17" s="5">
        <v>26</v>
      </c>
      <c r="L17" s="5">
        <v>0</v>
      </c>
      <c r="M17" s="5">
        <v>0</v>
      </c>
      <c r="N17" s="5">
        <v>0</v>
      </c>
      <c r="O17" s="5">
        <v>0</v>
      </c>
      <c r="P17" s="5">
        <v>0</v>
      </c>
      <c r="Q17" s="5">
        <v>0</v>
      </c>
      <c r="R17" s="10">
        <f t="shared" si="5"/>
        <v>211</v>
      </c>
      <c r="S17" s="17">
        <f t="shared" si="6"/>
        <v>17.583333333333332</v>
      </c>
      <c r="T17" s="11">
        <f t="shared" si="7"/>
      </c>
    </row>
    <row r="18" spans="1:20" ht="15">
      <c r="A18" s="2" t="s">
        <v>26</v>
      </c>
      <c r="B18" s="2" t="s">
        <v>135</v>
      </c>
      <c r="C18" s="2" t="s">
        <v>26</v>
      </c>
      <c r="D18" s="147">
        <v>12</v>
      </c>
      <c r="E18" s="4">
        <f t="shared" si="4"/>
        <v>1</v>
      </c>
      <c r="F18" s="5">
        <v>0</v>
      </c>
      <c r="G18" s="5">
        <v>0</v>
      </c>
      <c r="H18" s="5">
        <v>0</v>
      </c>
      <c r="I18" s="5">
        <v>0</v>
      </c>
      <c r="J18" s="5">
        <v>10</v>
      </c>
      <c r="K18" s="5">
        <v>8</v>
      </c>
      <c r="L18" s="5">
        <v>0</v>
      </c>
      <c r="M18" s="5">
        <v>0</v>
      </c>
      <c r="N18" s="5">
        <v>0</v>
      </c>
      <c r="O18" s="5">
        <v>0</v>
      </c>
      <c r="P18" s="5">
        <v>0</v>
      </c>
      <c r="Q18" s="5">
        <v>0</v>
      </c>
      <c r="R18" s="10">
        <f t="shared" si="5"/>
        <v>18</v>
      </c>
      <c r="S18" s="17">
        <f t="shared" si="6"/>
        <v>1.5</v>
      </c>
      <c r="T18" s="11">
        <f t="shared" si="7"/>
      </c>
    </row>
    <row r="19" spans="1:20" ht="15">
      <c r="A19" s="2" t="s">
        <v>36</v>
      </c>
      <c r="B19" s="2" t="s">
        <v>83</v>
      </c>
      <c r="C19" s="2" t="s">
        <v>36</v>
      </c>
      <c r="D19" s="147">
        <v>50</v>
      </c>
      <c r="E19" s="4">
        <f t="shared" si="4"/>
        <v>4.166666666666667</v>
      </c>
      <c r="F19" s="5">
        <v>16</v>
      </c>
      <c r="G19" s="5">
        <v>5</v>
      </c>
      <c r="H19" s="5">
        <v>6</v>
      </c>
      <c r="I19" s="5">
        <v>8</v>
      </c>
      <c r="J19" s="5">
        <v>6</v>
      </c>
      <c r="K19" s="5">
        <v>6</v>
      </c>
      <c r="L19" s="5">
        <v>0</v>
      </c>
      <c r="M19" s="5">
        <v>0</v>
      </c>
      <c r="N19" s="5">
        <v>0</v>
      </c>
      <c r="O19" s="5">
        <v>0</v>
      </c>
      <c r="P19" s="5">
        <v>0</v>
      </c>
      <c r="Q19" s="5">
        <v>0</v>
      </c>
      <c r="R19" s="10">
        <f t="shared" si="5"/>
        <v>47</v>
      </c>
      <c r="S19" s="17">
        <f t="shared" si="6"/>
        <v>0.94</v>
      </c>
      <c r="T19" s="11">
        <f t="shared" si="7"/>
        <v>3</v>
      </c>
    </row>
    <row r="20" spans="1:20" s="6" customFormat="1" ht="15">
      <c r="A20" s="2" t="s">
        <v>56</v>
      </c>
      <c r="B20" s="2" t="s">
        <v>144</v>
      </c>
      <c r="C20" s="2" t="s">
        <v>56</v>
      </c>
      <c r="D20" s="147">
        <v>14</v>
      </c>
      <c r="E20" s="4">
        <f t="shared" si="4"/>
        <v>1.1666666666666667</v>
      </c>
      <c r="F20" s="5">
        <v>1</v>
      </c>
      <c r="G20" s="5">
        <v>0</v>
      </c>
      <c r="H20" s="5">
        <v>2</v>
      </c>
      <c r="I20" s="5">
        <v>2</v>
      </c>
      <c r="J20" s="5">
        <v>2</v>
      </c>
      <c r="K20" s="5">
        <v>4</v>
      </c>
      <c r="L20" s="5">
        <v>0</v>
      </c>
      <c r="M20" s="5">
        <v>0</v>
      </c>
      <c r="N20" s="5">
        <v>0</v>
      </c>
      <c r="O20" s="5">
        <v>0</v>
      </c>
      <c r="P20" s="5">
        <v>0</v>
      </c>
      <c r="Q20" s="5">
        <v>0</v>
      </c>
      <c r="R20" s="10">
        <f t="shared" si="5"/>
        <v>11</v>
      </c>
      <c r="S20" s="17">
        <f t="shared" si="6"/>
        <v>0.7857142857142857</v>
      </c>
      <c r="T20" s="11">
        <f t="shared" si="7"/>
        <v>3</v>
      </c>
    </row>
    <row r="21" spans="1:20" ht="15">
      <c r="A21" s="2" t="s">
        <v>37</v>
      </c>
      <c r="B21" s="2" t="s">
        <v>8</v>
      </c>
      <c r="C21" s="2" t="s">
        <v>37</v>
      </c>
      <c r="D21" s="147">
        <v>225</v>
      </c>
      <c r="E21" s="4">
        <f t="shared" si="4"/>
        <v>18.75</v>
      </c>
      <c r="F21" s="5">
        <v>59</v>
      </c>
      <c r="G21" s="5">
        <v>94</v>
      </c>
      <c r="H21" s="5">
        <v>104</v>
      </c>
      <c r="I21" s="5">
        <v>110</v>
      </c>
      <c r="J21" s="5">
        <v>114</v>
      </c>
      <c r="K21" s="5">
        <v>100</v>
      </c>
      <c r="L21" s="5">
        <v>0</v>
      </c>
      <c r="M21" s="5">
        <v>0</v>
      </c>
      <c r="N21" s="5">
        <v>0</v>
      </c>
      <c r="O21" s="5">
        <v>0</v>
      </c>
      <c r="P21" s="5">
        <v>0</v>
      </c>
      <c r="Q21" s="5">
        <v>0</v>
      </c>
      <c r="R21" s="10">
        <f t="shared" si="5"/>
        <v>581</v>
      </c>
      <c r="S21" s="17">
        <f t="shared" si="6"/>
        <v>2.582222222222222</v>
      </c>
      <c r="T21" s="11">
        <f t="shared" si="7"/>
      </c>
    </row>
    <row r="22" spans="1:20" ht="15">
      <c r="A22" s="2" t="s">
        <v>31</v>
      </c>
      <c r="B22" s="2" t="s">
        <v>145</v>
      </c>
      <c r="C22" s="2" t="s">
        <v>31</v>
      </c>
      <c r="D22" s="147">
        <v>1375</v>
      </c>
      <c r="E22" s="4">
        <f>D22/12</f>
        <v>114.58333333333333</v>
      </c>
      <c r="F22" s="5">
        <v>196</v>
      </c>
      <c r="G22" s="5">
        <v>193</v>
      </c>
      <c r="H22" s="5">
        <v>201</v>
      </c>
      <c r="I22" s="5">
        <v>205</v>
      </c>
      <c r="J22" s="5">
        <v>173</v>
      </c>
      <c r="K22" s="5">
        <v>161</v>
      </c>
      <c r="L22" s="5">
        <v>0</v>
      </c>
      <c r="M22" s="5">
        <v>0</v>
      </c>
      <c r="N22" s="5">
        <v>0</v>
      </c>
      <c r="O22" s="5">
        <v>0</v>
      </c>
      <c r="P22" s="5">
        <v>0</v>
      </c>
      <c r="Q22" s="5">
        <v>0</v>
      </c>
      <c r="R22" s="10">
        <f>SUM(F22:Q22)</f>
        <v>1129</v>
      </c>
      <c r="S22" s="17">
        <f>IF(D22=0,0,+R22/D22)</f>
        <v>0.8210909090909091</v>
      </c>
      <c r="T22" s="11">
        <f>IF(COUNT(F22:Q22)*(D22/12)-R22&lt;0,"",COUNT(F22:Q22)*(D22/12)-R22)</f>
        <v>246</v>
      </c>
    </row>
    <row r="40" ht="15">
      <c r="G40" s="176"/>
    </row>
  </sheetData>
  <sheetProtection autoFilter="0"/>
  <autoFilter ref="A2:T30"/>
  <printOptions horizontalCentered="1" verticalCentered="1"/>
  <pageMargins left="0.1968503937007874" right="0.1968503937007874" top="0" bottom="0.1968503937007874" header="0" footer="0"/>
  <pageSetup horizontalDpi="600" verticalDpi="600" orientation="portrait" paperSize="5" scale="45" r:id="rId1"/>
</worksheet>
</file>

<file path=xl/worksheets/sheet9.xml><?xml version="1.0" encoding="utf-8"?>
<worksheet xmlns="http://schemas.openxmlformats.org/spreadsheetml/2006/main" xmlns:r="http://schemas.openxmlformats.org/officeDocument/2006/relationships">
  <sheetPr codeName="Hoja4">
    <tabColor theme="5" tint="-0.24997000396251678"/>
  </sheetPr>
  <dimension ref="A1:T22"/>
  <sheetViews>
    <sheetView zoomScale="89" zoomScaleNormal="89"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3" sqref="A23:IV23"/>
    </sheetView>
  </sheetViews>
  <sheetFormatPr defaultColWidth="11.421875" defaultRowHeight="15" customHeight="1"/>
  <cols>
    <col min="1" max="1" width="22.421875" style="7" bestFit="1" customWidth="1"/>
    <col min="2" max="2" width="70.7109375" style="16" bestFit="1" customWidth="1"/>
    <col min="3" max="3" width="22.421875" style="16" bestFit="1" customWidth="1"/>
    <col min="4" max="5" width="13.140625" style="8" customWidth="1"/>
    <col min="6" max="20" width="13.140625" style="7" customWidth="1"/>
    <col min="21" max="16384" width="11.421875" style="7" customWidth="1"/>
  </cols>
  <sheetData>
    <row r="1" spans="1:20" ht="85.5" customHeight="1" hidden="1">
      <c r="A1" s="12"/>
      <c r="B1" s="15"/>
      <c r="C1" s="15"/>
      <c r="D1" s="13"/>
      <c r="E1" s="13"/>
      <c r="F1" s="12"/>
      <c r="G1" s="12"/>
      <c r="H1" s="12"/>
      <c r="I1" s="12"/>
      <c r="J1" s="12"/>
      <c r="K1" s="12"/>
      <c r="L1" s="12"/>
      <c r="M1" s="12"/>
      <c r="N1" s="12"/>
      <c r="O1" s="12"/>
      <c r="P1" s="12"/>
      <c r="Q1" s="12"/>
      <c r="R1" s="12"/>
      <c r="S1" s="12"/>
      <c r="T1" s="12"/>
    </row>
    <row r="2" spans="1:20" s="6" customFormat="1" ht="30">
      <c r="A2" s="9" t="s">
        <v>0</v>
      </c>
      <c r="B2" s="18" t="s">
        <v>1</v>
      </c>
      <c r="C2" s="18" t="s">
        <v>10</v>
      </c>
      <c r="D2" s="19" t="s">
        <v>136</v>
      </c>
      <c r="E2" s="20" t="s">
        <v>21</v>
      </c>
      <c r="F2" s="21" t="s">
        <v>11</v>
      </c>
      <c r="G2" s="21" t="s">
        <v>20</v>
      </c>
      <c r="H2" s="21" t="s">
        <v>12</v>
      </c>
      <c r="I2" s="21" t="s">
        <v>52</v>
      </c>
      <c r="J2" s="21" t="s">
        <v>13</v>
      </c>
      <c r="K2" s="21" t="s">
        <v>51</v>
      </c>
      <c r="L2" s="21" t="s">
        <v>14</v>
      </c>
      <c r="M2" s="21" t="s">
        <v>15</v>
      </c>
      <c r="N2" s="25" t="s">
        <v>16</v>
      </c>
      <c r="O2" s="21" t="s">
        <v>17</v>
      </c>
      <c r="P2" s="21" t="s">
        <v>18</v>
      </c>
      <c r="Q2" s="21" t="s">
        <v>19</v>
      </c>
      <c r="R2" s="22" t="s">
        <v>9</v>
      </c>
      <c r="S2" s="23" t="s">
        <v>22</v>
      </c>
      <c r="T2" s="24" t="s">
        <v>6</v>
      </c>
    </row>
    <row r="3" spans="1:20" ht="15">
      <c r="A3" s="2" t="s">
        <v>44</v>
      </c>
      <c r="B3" s="2" t="s">
        <v>67</v>
      </c>
      <c r="C3" s="2" t="s">
        <v>44</v>
      </c>
      <c r="D3" s="3">
        <v>80</v>
      </c>
      <c r="E3" s="4">
        <f aca="true" t="shared" si="0" ref="E3:E15">D3/12</f>
        <v>6.666666666666667</v>
      </c>
      <c r="F3" s="5">
        <v>56</v>
      </c>
      <c r="G3" s="5">
        <v>60</v>
      </c>
      <c r="H3" s="5">
        <v>40</v>
      </c>
      <c r="I3" s="5">
        <v>27</v>
      </c>
      <c r="J3" s="5">
        <v>18</v>
      </c>
      <c r="K3" s="5">
        <v>25</v>
      </c>
      <c r="L3" s="5">
        <v>0</v>
      </c>
      <c r="M3" s="5">
        <v>0</v>
      </c>
      <c r="N3" s="5">
        <v>0</v>
      </c>
      <c r="O3" s="5">
        <v>0</v>
      </c>
      <c r="P3" s="5">
        <v>0</v>
      </c>
      <c r="Q3" s="5">
        <v>0</v>
      </c>
      <c r="R3" s="10">
        <f aca="true" t="shared" si="1" ref="R3:R15">SUM(F3:Q3)</f>
        <v>226</v>
      </c>
      <c r="S3" s="17">
        <f aca="true" t="shared" si="2" ref="S3:S15">IF(D3=0,0,+R3/D3)</f>
        <v>2.825</v>
      </c>
      <c r="T3" s="11">
        <f aca="true" t="shared" si="3" ref="T3:T15">IF(COUNT(F3:Q3)*(D3/12)-R3&lt;0,"",COUNT(F3:Q3)*(D3/12)-R3)</f>
      </c>
    </row>
    <row r="4" spans="1:20" ht="15">
      <c r="A4" s="2" t="s">
        <v>30</v>
      </c>
      <c r="B4" s="2" t="s">
        <v>3</v>
      </c>
      <c r="C4" s="2" t="s">
        <v>30</v>
      </c>
      <c r="D4" s="153">
        <v>120</v>
      </c>
      <c r="E4" s="4">
        <f t="shared" si="0"/>
        <v>10</v>
      </c>
      <c r="F4" s="5">
        <v>14</v>
      </c>
      <c r="G4" s="5">
        <v>16</v>
      </c>
      <c r="H4" s="5">
        <v>10</v>
      </c>
      <c r="I4" s="5">
        <v>22</v>
      </c>
      <c r="J4" s="5">
        <v>13</v>
      </c>
      <c r="K4" s="5">
        <v>13</v>
      </c>
      <c r="L4" s="5">
        <v>0</v>
      </c>
      <c r="M4" s="5">
        <v>0</v>
      </c>
      <c r="N4" s="5">
        <v>0</v>
      </c>
      <c r="O4" s="5">
        <v>0</v>
      </c>
      <c r="P4" s="5">
        <v>0</v>
      </c>
      <c r="Q4" s="5">
        <v>0</v>
      </c>
      <c r="R4" s="10">
        <f t="shared" si="1"/>
        <v>88</v>
      </c>
      <c r="S4" s="17">
        <f t="shared" si="2"/>
        <v>0.7333333333333333</v>
      </c>
      <c r="T4" s="11">
        <f t="shared" si="3"/>
        <v>32</v>
      </c>
    </row>
    <row r="5" spans="1:20" ht="15">
      <c r="A5" s="2" t="s">
        <v>39</v>
      </c>
      <c r="B5" s="2" t="s">
        <v>140</v>
      </c>
      <c r="C5" s="2" t="s">
        <v>39</v>
      </c>
      <c r="D5" s="3">
        <v>327</v>
      </c>
      <c r="E5" s="4">
        <f t="shared" si="0"/>
        <v>27.25</v>
      </c>
      <c r="F5" s="5">
        <v>55</v>
      </c>
      <c r="G5" s="5">
        <v>39</v>
      </c>
      <c r="H5" s="5">
        <v>39</v>
      </c>
      <c r="I5" s="5">
        <v>28</v>
      </c>
      <c r="J5" s="5">
        <v>32</v>
      </c>
      <c r="K5" s="5">
        <v>49</v>
      </c>
      <c r="L5" s="5">
        <v>0</v>
      </c>
      <c r="M5" s="5">
        <v>0</v>
      </c>
      <c r="N5" s="5">
        <v>0</v>
      </c>
      <c r="O5" s="5">
        <v>0</v>
      </c>
      <c r="P5" s="5">
        <v>0</v>
      </c>
      <c r="Q5" s="5">
        <v>0</v>
      </c>
      <c r="R5" s="10">
        <f t="shared" si="1"/>
        <v>242</v>
      </c>
      <c r="S5" s="17">
        <f t="shared" si="2"/>
        <v>0.7400611620795107</v>
      </c>
      <c r="T5" s="11">
        <f t="shared" si="3"/>
        <v>85</v>
      </c>
    </row>
    <row r="6" spans="1:20" ht="15">
      <c r="A6" s="2" t="s">
        <v>38</v>
      </c>
      <c r="B6" s="2" t="s">
        <v>73</v>
      </c>
      <c r="C6" s="2" t="s">
        <v>38</v>
      </c>
      <c r="D6" s="3">
        <v>1718</v>
      </c>
      <c r="E6" s="4">
        <f t="shared" si="0"/>
        <v>143.16666666666666</v>
      </c>
      <c r="F6" s="5">
        <v>177</v>
      </c>
      <c r="G6" s="5">
        <v>151</v>
      </c>
      <c r="H6" s="5">
        <v>178</v>
      </c>
      <c r="I6" s="5">
        <v>182</v>
      </c>
      <c r="J6" s="5">
        <v>174</v>
      </c>
      <c r="K6" s="5">
        <v>179</v>
      </c>
      <c r="L6" s="5">
        <v>0</v>
      </c>
      <c r="M6" s="5">
        <v>0</v>
      </c>
      <c r="N6" s="5">
        <v>0</v>
      </c>
      <c r="O6" s="5">
        <v>0</v>
      </c>
      <c r="P6" s="5">
        <v>0</v>
      </c>
      <c r="Q6" s="5">
        <v>0</v>
      </c>
      <c r="R6" s="10">
        <f t="shared" si="1"/>
        <v>1041</v>
      </c>
      <c r="S6" s="17">
        <f t="shared" si="2"/>
        <v>0.6059371362048894</v>
      </c>
      <c r="T6" s="11">
        <f t="shared" si="3"/>
        <v>677</v>
      </c>
    </row>
    <row r="7" spans="1:20" ht="15">
      <c r="A7" s="2" t="s">
        <v>45</v>
      </c>
      <c r="B7" s="2" t="s">
        <v>82</v>
      </c>
      <c r="C7" s="2" t="s">
        <v>45</v>
      </c>
      <c r="D7" s="3">
        <v>612</v>
      </c>
      <c r="E7" s="4">
        <f t="shared" si="0"/>
        <v>51</v>
      </c>
      <c r="F7" s="5">
        <v>78</v>
      </c>
      <c r="G7" s="5">
        <v>64</v>
      </c>
      <c r="H7" s="5">
        <v>72</v>
      </c>
      <c r="I7" s="5">
        <v>58</v>
      </c>
      <c r="J7" s="5">
        <v>34</v>
      </c>
      <c r="K7" s="5">
        <v>40</v>
      </c>
      <c r="L7" s="5">
        <v>0</v>
      </c>
      <c r="M7" s="5">
        <v>0</v>
      </c>
      <c r="N7" s="5">
        <v>0</v>
      </c>
      <c r="O7" s="5">
        <v>0</v>
      </c>
      <c r="P7" s="5">
        <v>0</v>
      </c>
      <c r="Q7" s="5">
        <v>0</v>
      </c>
      <c r="R7" s="10">
        <f t="shared" si="1"/>
        <v>346</v>
      </c>
      <c r="S7" s="17">
        <f t="shared" si="2"/>
        <v>0.565359477124183</v>
      </c>
      <c r="T7" s="11">
        <f t="shared" si="3"/>
        <v>266</v>
      </c>
    </row>
    <row r="8" spans="1:20" ht="15">
      <c r="A8" s="2" t="s">
        <v>43</v>
      </c>
      <c r="B8" s="2" t="s">
        <v>68</v>
      </c>
      <c r="C8" s="2" t="s">
        <v>43</v>
      </c>
      <c r="D8" s="3">
        <v>249</v>
      </c>
      <c r="E8" s="4">
        <f t="shared" si="0"/>
        <v>20.75</v>
      </c>
      <c r="F8" s="5">
        <v>46</v>
      </c>
      <c r="G8" s="5">
        <v>38</v>
      </c>
      <c r="H8" s="5">
        <v>37</v>
      </c>
      <c r="I8" s="5">
        <v>53</v>
      </c>
      <c r="J8" s="5">
        <v>27</v>
      </c>
      <c r="K8" s="5">
        <v>45</v>
      </c>
      <c r="L8" s="5">
        <v>0</v>
      </c>
      <c r="M8" s="5">
        <v>0</v>
      </c>
      <c r="N8" s="5">
        <v>0</v>
      </c>
      <c r="O8" s="5">
        <v>0</v>
      </c>
      <c r="P8" s="5">
        <v>0</v>
      </c>
      <c r="Q8" s="5">
        <v>0</v>
      </c>
      <c r="R8" s="10">
        <f t="shared" si="1"/>
        <v>246</v>
      </c>
      <c r="S8" s="17">
        <f t="shared" si="2"/>
        <v>0.9879518072289156</v>
      </c>
      <c r="T8" s="11">
        <f t="shared" si="3"/>
        <v>3</v>
      </c>
    </row>
    <row r="9" spans="1:20" ht="15">
      <c r="A9" s="2" t="s">
        <v>28</v>
      </c>
      <c r="B9" s="2" t="s">
        <v>69</v>
      </c>
      <c r="C9" s="2" t="s">
        <v>28</v>
      </c>
      <c r="D9" s="3">
        <v>952</v>
      </c>
      <c r="E9" s="4">
        <f t="shared" si="0"/>
        <v>79.33333333333333</v>
      </c>
      <c r="F9" s="5">
        <v>180</v>
      </c>
      <c r="G9" s="5">
        <v>137</v>
      </c>
      <c r="H9" s="5">
        <v>139</v>
      </c>
      <c r="I9" s="5">
        <v>129</v>
      </c>
      <c r="J9" s="5">
        <v>166</v>
      </c>
      <c r="K9" s="5">
        <v>159</v>
      </c>
      <c r="L9" s="5">
        <v>0</v>
      </c>
      <c r="M9" s="5">
        <v>0</v>
      </c>
      <c r="N9" s="5">
        <v>0</v>
      </c>
      <c r="O9" s="5">
        <v>0</v>
      </c>
      <c r="P9" s="5">
        <v>0</v>
      </c>
      <c r="Q9" s="5">
        <v>0</v>
      </c>
      <c r="R9" s="10">
        <f t="shared" si="1"/>
        <v>910</v>
      </c>
      <c r="S9" s="17">
        <f t="shared" si="2"/>
        <v>0.9558823529411765</v>
      </c>
      <c r="T9" s="11">
        <f t="shared" si="3"/>
        <v>42</v>
      </c>
    </row>
    <row r="10" spans="1:20" ht="15">
      <c r="A10" s="2" t="s">
        <v>34</v>
      </c>
      <c r="B10" s="2" t="s">
        <v>141</v>
      </c>
      <c r="C10" s="2" t="s">
        <v>34</v>
      </c>
      <c r="D10" s="3">
        <v>100</v>
      </c>
      <c r="E10" s="4">
        <f t="shared" si="0"/>
        <v>8.333333333333334</v>
      </c>
      <c r="F10" s="5">
        <v>74</v>
      </c>
      <c r="G10" s="5">
        <v>85</v>
      </c>
      <c r="H10" s="5">
        <v>56</v>
      </c>
      <c r="I10" s="5">
        <v>94</v>
      </c>
      <c r="J10" s="5">
        <v>93</v>
      </c>
      <c r="K10" s="5">
        <v>94</v>
      </c>
      <c r="L10" s="5">
        <v>0</v>
      </c>
      <c r="M10" s="5">
        <v>0</v>
      </c>
      <c r="N10" s="5">
        <v>0</v>
      </c>
      <c r="O10" s="5">
        <v>0</v>
      </c>
      <c r="P10" s="5">
        <v>0</v>
      </c>
      <c r="Q10" s="5">
        <v>0</v>
      </c>
      <c r="R10" s="10">
        <f t="shared" si="1"/>
        <v>496</v>
      </c>
      <c r="S10" s="17">
        <f t="shared" si="2"/>
        <v>4.96</v>
      </c>
      <c r="T10" s="11">
        <f t="shared" si="3"/>
      </c>
    </row>
    <row r="11" spans="1:20" s="6" customFormat="1" ht="15">
      <c r="A11" s="2" t="s">
        <v>33</v>
      </c>
      <c r="B11" s="2" t="s">
        <v>70</v>
      </c>
      <c r="C11" s="2" t="s">
        <v>33</v>
      </c>
      <c r="D11" s="3">
        <v>142</v>
      </c>
      <c r="E11" s="4">
        <f t="shared" si="0"/>
        <v>11.833333333333334</v>
      </c>
      <c r="F11" s="5">
        <v>32</v>
      </c>
      <c r="G11" s="5">
        <v>37</v>
      </c>
      <c r="H11" s="5">
        <v>38</v>
      </c>
      <c r="I11" s="5">
        <v>34</v>
      </c>
      <c r="J11" s="5">
        <v>30</v>
      </c>
      <c r="K11" s="5">
        <v>26</v>
      </c>
      <c r="L11" s="5">
        <v>0</v>
      </c>
      <c r="M11" s="5">
        <v>0</v>
      </c>
      <c r="N11" s="5">
        <v>0</v>
      </c>
      <c r="O11" s="5">
        <v>0</v>
      </c>
      <c r="P11" s="5">
        <v>0</v>
      </c>
      <c r="Q11" s="5">
        <v>0</v>
      </c>
      <c r="R11" s="10">
        <f t="shared" si="1"/>
        <v>197</v>
      </c>
      <c r="S11" s="17">
        <f t="shared" si="2"/>
        <v>1.3873239436619718</v>
      </c>
      <c r="T11" s="11">
        <f t="shared" si="3"/>
      </c>
    </row>
    <row r="12" spans="1:20" s="6" customFormat="1" ht="15">
      <c r="A12" s="2" t="s">
        <v>32</v>
      </c>
      <c r="B12" s="2" t="s">
        <v>71</v>
      </c>
      <c r="C12" s="2" t="s">
        <v>32</v>
      </c>
      <c r="D12" s="3">
        <v>200</v>
      </c>
      <c r="E12" s="4">
        <f t="shared" si="0"/>
        <v>16.666666666666668</v>
      </c>
      <c r="F12" s="5">
        <v>73</v>
      </c>
      <c r="G12" s="5">
        <v>77</v>
      </c>
      <c r="H12" s="5">
        <v>71</v>
      </c>
      <c r="I12" s="5">
        <v>78</v>
      </c>
      <c r="J12" s="5">
        <v>65</v>
      </c>
      <c r="K12" s="5">
        <v>85</v>
      </c>
      <c r="L12" s="5">
        <v>0</v>
      </c>
      <c r="M12" s="5">
        <v>0</v>
      </c>
      <c r="N12" s="5">
        <v>0</v>
      </c>
      <c r="O12" s="5">
        <v>0</v>
      </c>
      <c r="P12" s="5">
        <v>0</v>
      </c>
      <c r="Q12" s="5">
        <v>0</v>
      </c>
      <c r="R12" s="10">
        <f t="shared" si="1"/>
        <v>449</v>
      </c>
      <c r="S12" s="17">
        <f t="shared" si="2"/>
        <v>2.245</v>
      </c>
      <c r="T12" s="11">
        <f t="shared" si="3"/>
      </c>
    </row>
    <row r="13" spans="1:20" ht="15">
      <c r="A13" s="2" t="s">
        <v>40</v>
      </c>
      <c r="B13" s="2" t="s">
        <v>72</v>
      </c>
      <c r="C13" s="2" t="s">
        <v>40</v>
      </c>
      <c r="D13" s="3">
        <v>437</v>
      </c>
      <c r="E13" s="4">
        <f t="shared" si="0"/>
        <v>36.416666666666664</v>
      </c>
      <c r="F13" s="5">
        <v>181</v>
      </c>
      <c r="G13" s="5">
        <v>174</v>
      </c>
      <c r="H13" s="5">
        <v>185</v>
      </c>
      <c r="I13" s="5">
        <v>234</v>
      </c>
      <c r="J13" s="5">
        <v>167</v>
      </c>
      <c r="K13" s="5">
        <v>174</v>
      </c>
      <c r="L13" s="5">
        <v>0</v>
      </c>
      <c r="M13" s="5">
        <v>0</v>
      </c>
      <c r="N13" s="5">
        <v>0</v>
      </c>
      <c r="O13" s="5">
        <v>0</v>
      </c>
      <c r="P13" s="5">
        <v>0</v>
      </c>
      <c r="Q13" s="5">
        <v>0</v>
      </c>
      <c r="R13" s="10">
        <f t="shared" si="1"/>
        <v>1115</v>
      </c>
      <c r="S13" s="17">
        <f t="shared" si="2"/>
        <v>2.551487414187643</v>
      </c>
      <c r="T13" s="11">
        <f t="shared" si="3"/>
      </c>
    </row>
    <row r="14" spans="1:20" s="6" customFormat="1" ht="15">
      <c r="A14" s="2" t="s">
        <v>27</v>
      </c>
      <c r="B14" s="2" t="s">
        <v>4</v>
      </c>
      <c r="C14" s="2" t="s">
        <v>27</v>
      </c>
      <c r="D14" s="3">
        <v>156</v>
      </c>
      <c r="E14" s="4">
        <f t="shared" si="0"/>
        <v>13</v>
      </c>
      <c r="F14" s="5">
        <v>28</v>
      </c>
      <c r="G14" s="5">
        <v>42</v>
      </c>
      <c r="H14" s="5">
        <v>29</v>
      </c>
      <c r="I14" s="5">
        <v>28</v>
      </c>
      <c r="J14" s="5">
        <v>33</v>
      </c>
      <c r="K14" s="5">
        <v>33</v>
      </c>
      <c r="L14" s="5">
        <v>0</v>
      </c>
      <c r="M14" s="5">
        <v>0</v>
      </c>
      <c r="N14" s="5">
        <v>0</v>
      </c>
      <c r="O14" s="5">
        <v>0</v>
      </c>
      <c r="P14" s="5">
        <v>0</v>
      </c>
      <c r="Q14" s="5">
        <v>0</v>
      </c>
      <c r="R14" s="10">
        <f t="shared" si="1"/>
        <v>193</v>
      </c>
      <c r="S14" s="17">
        <f t="shared" si="2"/>
        <v>1.2371794871794872</v>
      </c>
      <c r="T14" s="11">
        <f t="shared" si="3"/>
      </c>
    </row>
    <row r="15" spans="1:20" ht="15">
      <c r="A15" s="2" t="s">
        <v>42</v>
      </c>
      <c r="B15" s="2" t="s">
        <v>5</v>
      </c>
      <c r="C15" s="2" t="s">
        <v>42</v>
      </c>
      <c r="D15" s="3">
        <v>120</v>
      </c>
      <c r="E15" s="4">
        <f t="shared" si="0"/>
        <v>10</v>
      </c>
      <c r="F15" s="5">
        <v>10</v>
      </c>
      <c r="G15" s="5">
        <v>6</v>
      </c>
      <c r="H15" s="5">
        <v>9</v>
      </c>
      <c r="I15" s="5">
        <v>6</v>
      </c>
      <c r="J15" s="5">
        <v>9</v>
      </c>
      <c r="K15" s="5">
        <v>7</v>
      </c>
      <c r="L15" s="5">
        <v>0</v>
      </c>
      <c r="M15" s="5">
        <v>0</v>
      </c>
      <c r="N15" s="5">
        <v>0</v>
      </c>
      <c r="O15" s="5">
        <v>0</v>
      </c>
      <c r="P15" s="5">
        <v>0</v>
      </c>
      <c r="Q15" s="5">
        <v>0</v>
      </c>
      <c r="R15" s="10">
        <f t="shared" si="1"/>
        <v>47</v>
      </c>
      <c r="S15" s="17">
        <f t="shared" si="2"/>
        <v>0.39166666666666666</v>
      </c>
      <c r="T15" s="11">
        <f t="shared" si="3"/>
        <v>73</v>
      </c>
    </row>
    <row r="16" spans="1:20" ht="15">
      <c r="A16" s="2" t="s">
        <v>55</v>
      </c>
      <c r="B16" s="2" t="s">
        <v>142</v>
      </c>
      <c r="C16" s="2" t="s">
        <v>55</v>
      </c>
      <c r="D16" s="3">
        <v>248</v>
      </c>
      <c r="E16" s="4">
        <f aca="true" t="shared" si="4" ref="E16:E21">D16/12</f>
        <v>20.666666666666668</v>
      </c>
      <c r="F16" s="5">
        <v>24</v>
      </c>
      <c r="G16" s="5">
        <v>36</v>
      </c>
      <c r="H16" s="5">
        <v>29</v>
      </c>
      <c r="I16" s="5">
        <v>32</v>
      </c>
      <c r="J16" s="5">
        <v>24</v>
      </c>
      <c r="K16" s="5">
        <v>30</v>
      </c>
      <c r="L16" s="5">
        <v>0</v>
      </c>
      <c r="M16" s="5">
        <v>0</v>
      </c>
      <c r="N16" s="5">
        <v>0</v>
      </c>
      <c r="O16" s="5">
        <v>0</v>
      </c>
      <c r="P16" s="5">
        <v>0</v>
      </c>
      <c r="Q16" s="5">
        <v>0</v>
      </c>
      <c r="R16" s="10">
        <f aca="true" t="shared" si="5" ref="R16:R21">SUM(F16:Q16)</f>
        <v>175</v>
      </c>
      <c r="S16" s="17">
        <f aca="true" t="shared" si="6" ref="S16:S21">IF(D16=0,0,+R16/D16)</f>
        <v>0.7056451612903226</v>
      </c>
      <c r="T16" s="11">
        <f aca="true" t="shared" si="7" ref="T16:T21">IF(COUNT(F16:Q16)*(D16/12)-R16&lt;0,"",COUNT(F16:Q16)*(D16/12)-R16)</f>
        <v>73</v>
      </c>
    </row>
    <row r="17" spans="1:20" ht="15">
      <c r="A17" s="2" t="s">
        <v>26</v>
      </c>
      <c r="B17" s="2" t="s">
        <v>7</v>
      </c>
      <c r="C17" s="2" t="s">
        <v>26</v>
      </c>
      <c r="D17" s="3">
        <v>12</v>
      </c>
      <c r="E17" s="4">
        <f t="shared" si="4"/>
        <v>1</v>
      </c>
      <c r="F17" s="5">
        <v>43</v>
      </c>
      <c r="G17" s="5">
        <v>37</v>
      </c>
      <c r="H17" s="5">
        <v>48</v>
      </c>
      <c r="I17" s="5">
        <v>22</v>
      </c>
      <c r="J17" s="5">
        <v>35</v>
      </c>
      <c r="K17" s="5">
        <v>26</v>
      </c>
      <c r="L17" s="5">
        <v>0</v>
      </c>
      <c r="M17" s="5">
        <v>0</v>
      </c>
      <c r="N17" s="5">
        <v>0</v>
      </c>
      <c r="O17" s="5">
        <v>0</v>
      </c>
      <c r="P17" s="5">
        <v>0</v>
      </c>
      <c r="Q17" s="5">
        <v>0</v>
      </c>
      <c r="R17" s="10">
        <f t="shared" si="5"/>
        <v>211</v>
      </c>
      <c r="S17" s="17">
        <f t="shared" si="6"/>
        <v>17.583333333333332</v>
      </c>
      <c r="T17" s="11">
        <f t="shared" si="7"/>
      </c>
    </row>
    <row r="18" spans="1:20" ht="15">
      <c r="A18" s="2" t="s">
        <v>26</v>
      </c>
      <c r="B18" s="2" t="s">
        <v>135</v>
      </c>
      <c r="C18" s="2" t="s">
        <v>26</v>
      </c>
      <c r="D18" s="147">
        <v>12</v>
      </c>
      <c r="E18" s="4">
        <f t="shared" si="4"/>
        <v>1</v>
      </c>
      <c r="F18" s="5">
        <v>0</v>
      </c>
      <c r="G18" s="5">
        <v>0</v>
      </c>
      <c r="H18" s="5">
        <v>0</v>
      </c>
      <c r="I18" s="5">
        <v>0</v>
      </c>
      <c r="J18" s="5">
        <v>10</v>
      </c>
      <c r="K18" s="5">
        <v>8</v>
      </c>
      <c r="L18" s="5">
        <v>0</v>
      </c>
      <c r="M18" s="5">
        <v>0</v>
      </c>
      <c r="N18" s="5">
        <v>0</v>
      </c>
      <c r="O18" s="5">
        <v>0</v>
      </c>
      <c r="P18" s="5">
        <v>0</v>
      </c>
      <c r="Q18" s="5">
        <v>0</v>
      </c>
      <c r="R18" s="10">
        <f t="shared" si="5"/>
        <v>18</v>
      </c>
      <c r="S18" s="17">
        <f t="shared" si="6"/>
        <v>1.5</v>
      </c>
      <c r="T18" s="11">
        <f t="shared" si="7"/>
      </c>
    </row>
    <row r="19" spans="1:20" ht="15">
      <c r="A19" s="2" t="s">
        <v>36</v>
      </c>
      <c r="B19" s="2" t="s">
        <v>83</v>
      </c>
      <c r="C19" s="2" t="s">
        <v>36</v>
      </c>
      <c r="D19" s="3">
        <v>50</v>
      </c>
      <c r="E19" s="4">
        <f t="shared" si="4"/>
        <v>4.166666666666667</v>
      </c>
      <c r="F19" s="5">
        <v>16</v>
      </c>
      <c r="G19" s="5">
        <v>5</v>
      </c>
      <c r="H19" s="5">
        <v>6</v>
      </c>
      <c r="I19" s="5">
        <v>8</v>
      </c>
      <c r="J19" s="5">
        <v>6</v>
      </c>
      <c r="K19" s="5">
        <v>6</v>
      </c>
      <c r="L19" s="5">
        <v>0</v>
      </c>
      <c r="M19" s="5">
        <v>0</v>
      </c>
      <c r="N19" s="5">
        <v>0</v>
      </c>
      <c r="O19" s="5">
        <v>0</v>
      </c>
      <c r="P19" s="5">
        <v>0</v>
      </c>
      <c r="Q19" s="5">
        <v>0</v>
      </c>
      <c r="R19" s="10">
        <f t="shared" si="5"/>
        <v>47</v>
      </c>
      <c r="S19" s="17">
        <f t="shared" si="6"/>
        <v>0.94</v>
      </c>
      <c r="T19" s="11">
        <f t="shared" si="7"/>
        <v>3</v>
      </c>
    </row>
    <row r="20" spans="1:20" s="6" customFormat="1" ht="15">
      <c r="A20" s="2" t="s">
        <v>56</v>
      </c>
      <c r="B20" s="2" t="s">
        <v>144</v>
      </c>
      <c r="C20" s="2" t="s">
        <v>56</v>
      </c>
      <c r="D20" s="3">
        <v>14</v>
      </c>
      <c r="E20" s="4">
        <f t="shared" si="4"/>
        <v>1.1666666666666667</v>
      </c>
      <c r="F20" s="5">
        <v>1</v>
      </c>
      <c r="G20" s="5">
        <v>0</v>
      </c>
      <c r="H20" s="5">
        <v>2</v>
      </c>
      <c r="I20" s="5">
        <v>2</v>
      </c>
      <c r="J20" s="5">
        <v>2</v>
      </c>
      <c r="K20" s="5">
        <v>4</v>
      </c>
      <c r="L20" s="5">
        <v>0</v>
      </c>
      <c r="M20" s="5">
        <v>0</v>
      </c>
      <c r="N20" s="5">
        <v>0</v>
      </c>
      <c r="O20" s="5">
        <v>0</v>
      </c>
      <c r="P20" s="5">
        <v>0</v>
      </c>
      <c r="Q20" s="5">
        <v>0</v>
      </c>
      <c r="R20" s="10">
        <f t="shared" si="5"/>
        <v>11</v>
      </c>
      <c r="S20" s="17">
        <f t="shared" si="6"/>
        <v>0.7857142857142857</v>
      </c>
      <c r="T20" s="11">
        <f t="shared" si="7"/>
        <v>3</v>
      </c>
    </row>
    <row r="21" spans="1:20" ht="15">
      <c r="A21" s="2" t="s">
        <v>37</v>
      </c>
      <c r="B21" s="2" t="s">
        <v>8</v>
      </c>
      <c r="C21" s="2" t="s">
        <v>37</v>
      </c>
      <c r="D21" s="148">
        <v>225</v>
      </c>
      <c r="E21" s="4">
        <f t="shared" si="4"/>
        <v>18.75</v>
      </c>
      <c r="F21" s="5">
        <v>59</v>
      </c>
      <c r="G21" s="5">
        <v>94</v>
      </c>
      <c r="H21" s="5">
        <v>104</v>
      </c>
      <c r="I21" s="5">
        <v>109</v>
      </c>
      <c r="J21" s="5">
        <v>114</v>
      </c>
      <c r="K21" s="5">
        <v>100</v>
      </c>
      <c r="L21" s="5">
        <v>0</v>
      </c>
      <c r="M21" s="5">
        <v>0</v>
      </c>
      <c r="N21" s="5">
        <v>0</v>
      </c>
      <c r="O21" s="5">
        <v>0</v>
      </c>
      <c r="P21" s="5">
        <v>0</v>
      </c>
      <c r="Q21" s="5">
        <v>0</v>
      </c>
      <c r="R21" s="10">
        <f t="shared" si="5"/>
        <v>580</v>
      </c>
      <c r="S21" s="17">
        <f t="shared" si="6"/>
        <v>2.577777777777778</v>
      </c>
      <c r="T21" s="11">
        <f t="shared" si="7"/>
      </c>
    </row>
    <row r="22" spans="1:20" ht="15">
      <c r="A22" s="2" t="s">
        <v>31</v>
      </c>
      <c r="B22" s="2" t="s">
        <v>145</v>
      </c>
      <c r="C22" s="2" t="s">
        <v>31</v>
      </c>
      <c r="D22" s="3">
        <v>1375</v>
      </c>
      <c r="E22" s="4">
        <f>D22/12</f>
        <v>114.58333333333333</v>
      </c>
      <c r="F22" s="5">
        <v>196</v>
      </c>
      <c r="G22" s="5">
        <v>194</v>
      </c>
      <c r="H22" s="5">
        <v>201</v>
      </c>
      <c r="I22" s="5">
        <v>205</v>
      </c>
      <c r="J22" s="5">
        <v>173</v>
      </c>
      <c r="K22" s="5">
        <v>161</v>
      </c>
      <c r="L22" s="5">
        <v>0</v>
      </c>
      <c r="M22" s="5">
        <v>0</v>
      </c>
      <c r="N22" s="5">
        <v>0</v>
      </c>
      <c r="O22" s="5">
        <v>0</v>
      </c>
      <c r="P22" s="5">
        <v>0</v>
      </c>
      <c r="Q22" s="5">
        <v>0</v>
      </c>
      <c r="R22" s="10">
        <f>SUM(F22:Q22)</f>
        <v>1130</v>
      </c>
      <c r="S22" s="17">
        <f>IF(D22=0,0,+R22/D22)</f>
        <v>0.8218181818181818</v>
      </c>
      <c r="T22" s="11">
        <f>IF(COUNT(F22:Q22)*(D22/12)-R22&lt;0,"",COUNT(F22:Q22)*(D22/12)-R22)</f>
        <v>245</v>
      </c>
    </row>
  </sheetData>
  <sheetProtection autoFilter="0"/>
  <autoFilter ref="A2:T22"/>
  <printOptions horizontalCentered="1" verticalCentered="1"/>
  <pageMargins left="0.1968503937007874" right="0.1968503937007874" top="0" bottom="0.1968503937007874" header="0" footer="0"/>
  <pageSetup horizontalDpi="600" verticalDpi="600" orientation="portrait" paperSize="5"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LMDuque</dc:creator>
  <cp:keywords/>
  <dc:description/>
  <cp:lastModifiedBy>Martinez Castro, Monica Liliana</cp:lastModifiedBy>
  <cp:lastPrinted>2014-06-06T19:11:41Z</cp:lastPrinted>
  <dcterms:created xsi:type="dcterms:W3CDTF">2011-01-25T16:42:23Z</dcterms:created>
  <dcterms:modified xsi:type="dcterms:W3CDTF">2015-07-15T18:31:20Z</dcterms:modified>
  <cp:category/>
  <cp:version/>
  <cp:contentType/>
  <cp:contentStatus/>
</cp:coreProperties>
</file>